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A\zakázky_2019\032_R_Vybudování zastávky Příbram sídliště\08_Dotazy\"/>
    </mc:Choice>
  </mc:AlternateContent>
  <bookViews>
    <workbookView xWindow="2100" yWindow="120" windowWidth="14940" windowHeight="9225"/>
  </bookViews>
  <sheets>
    <sheet name="Rekapitulace" sheetId="1" r:id="rId1"/>
    <sheet name="PS 01" sheetId="2" r:id="rId2"/>
    <sheet name="PS 02" sheetId="3" r:id="rId3"/>
    <sheet name="PS 03" sheetId="4" r:id="rId4"/>
    <sheet name="SO 01" sheetId="5" r:id="rId5"/>
    <sheet name="SO 02" sheetId="6" r:id="rId6"/>
    <sheet name="SO 03" sheetId="7" r:id="rId7"/>
    <sheet name="SO 09" sheetId="8" r:id="rId8"/>
    <sheet name="SO 04" sheetId="9" r:id="rId9"/>
    <sheet name="SO 08" sheetId="10" r:id="rId10"/>
    <sheet name="SO 05" sheetId="11" r:id="rId11"/>
    <sheet name="SO 06" sheetId="12" r:id="rId12"/>
    <sheet name="SO 07" sheetId="13" r:id="rId13"/>
    <sheet name="SO 98-98" sheetId="14" r:id="rId14"/>
  </sheets>
  <calcPr calcId="162913"/>
  <webPublishing codePage="0"/>
</workbook>
</file>

<file path=xl/calcChain.xml><?xml version="1.0" encoding="utf-8"?>
<calcChain xmlns="http://schemas.openxmlformats.org/spreadsheetml/2006/main">
  <c r="M39" i="14" l="1"/>
  <c r="O39" i="14" s="1"/>
  <c r="I39" i="14"/>
  <c r="O35" i="14"/>
  <c r="M35" i="14"/>
  <c r="I35" i="14"/>
  <c r="M31" i="14"/>
  <c r="I31" i="14"/>
  <c r="O27" i="14"/>
  <c r="M27" i="14"/>
  <c r="I27" i="14"/>
  <c r="L26" i="14"/>
  <c r="K26" i="14"/>
  <c r="J26" i="14"/>
  <c r="M22" i="14"/>
  <c r="O22" i="14" s="1"/>
  <c r="I22" i="14"/>
  <c r="O18" i="14"/>
  <c r="M18" i="14"/>
  <c r="I18" i="14"/>
  <c r="M14" i="14"/>
  <c r="I14" i="14"/>
  <c r="O10" i="14"/>
  <c r="M10" i="14"/>
  <c r="I10" i="14"/>
  <c r="L9" i="14"/>
  <c r="K9" i="14"/>
  <c r="J9" i="14"/>
  <c r="J8" i="14" s="1"/>
  <c r="L8" i="14"/>
  <c r="K8" i="14"/>
  <c r="T7" i="14"/>
  <c r="M201" i="13"/>
  <c r="O201" i="13" s="1"/>
  <c r="I201" i="13"/>
  <c r="O197" i="13"/>
  <c r="M197" i="13"/>
  <c r="I197" i="13"/>
  <c r="O193" i="13"/>
  <c r="M193" i="13"/>
  <c r="I193" i="13"/>
  <c r="M192" i="13"/>
  <c r="L192" i="13"/>
  <c r="K192" i="13"/>
  <c r="J192" i="13"/>
  <c r="O188" i="13"/>
  <c r="M188" i="13"/>
  <c r="I188" i="13"/>
  <c r="M184" i="13"/>
  <c r="O184" i="13" s="1"/>
  <c r="I184" i="13"/>
  <c r="O180" i="13"/>
  <c r="M180" i="13"/>
  <c r="I180" i="13"/>
  <c r="O176" i="13"/>
  <c r="M176" i="13"/>
  <c r="I176" i="13"/>
  <c r="O172" i="13"/>
  <c r="M172" i="13"/>
  <c r="I172" i="13"/>
  <c r="M168" i="13"/>
  <c r="O168" i="13" s="1"/>
  <c r="I168" i="13"/>
  <c r="O164" i="13"/>
  <c r="M164" i="13"/>
  <c r="I164" i="13"/>
  <c r="O160" i="13"/>
  <c r="M160" i="13"/>
  <c r="I160" i="13"/>
  <c r="O156" i="13"/>
  <c r="M156" i="13"/>
  <c r="I156" i="13"/>
  <c r="M152" i="13"/>
  <c r="I152" i="13"/>
  <c r="L151" i="13"/>
  <c r="K151" i="13"/>
  <c r="J151" i="13"/>
  <c r="O147" i="13"/>
  <c r="M147" i="13"/>
  <c r="I147" i="13"/>
  <c r="O143" i="13"/>
  <c r="M143" i="13"/>
  <c r="I143" i="13"/>
  <c r="O139" i="13"/>
  <c r="M139" i="13"/>
  <c r="I139" i="13"/>
  <c r="M135" i="13"/>
  <c r="O135" i="13" s="1"/>
  <c r="I135" i="13"/>
  <c r="O131" i="13"/>
  <c r="M131" i="13"/>
  <c r="I131" i="13"/>
  <c r="O127" i="13"/>
  <c r="M127" i="13"/>
  <c r="I127" i="13"/>
  <c r="O123" i="13"/>
  <c r="M123" i="13"/>
  <c r="I123" i="13"/>
  <c r="M119" i="13"/>
  <c r="I119" i="13"/>
  <c r="L118" i="13"/>
  <c r="K118" i="13"/>
  <c r="K8" i="13" s="1"/>
  <c r="J118" i="13"/>
  <c r="J8" i="13" s="1"/>
  <c r="O114" i="13"/>
  <c r="M114" i="13"/>
  <c r="I114" i="13"/>
  <c r="O110" i="13"/>
  <c r="M110" i="13"/>
  <c r="I110" i="13"/>
  <c r="O106" i="13"/>
  <c r="M106" i="13"/>
  <c r="I106" i="13"/>
  <c r="M102" i="13"/>
  <c r="O102" i="13" s="1"/>
  <c r="I102" i="13"/>
  <c r="O98" i="13"/>
  <c r="M98" i="13"/>
  <c r="I98" i="13"/>
  <c r="O94" i="13"/>
  <c r="M94" i="13"/>
  <c r="I94" i="13"/>
  <c r="O90" i="13"/>
  <c r="M90" i="13"/>
  <c r="I90" i="13"/>
  <c r="M86" i="13"/>
  <c r="O86" i="13" s="1"/>
  <c r="I86" i="13"/>
  <c r="O82" i="13"/>
  <c r="M82" i="13"/>
  <c r="I82" i="13"/>
  <c r="O78" i="13"/>
  <c r="M78" i="13"/>
  <c r="I78" i="13"/>
  <c r="O74" i="13"/>
  <c r="M74" i="13"/>
  <c r="I74" i="13"/>
  <c r="M70" i="13"/>
  <c r="O70" i="13" s="1"/>
  <c r="I70" i="13"/>
  <c r="O66" i="13"/>
  <c r="M66" i="13"/>
  <c r="I66" i="13"/>
  <c r="O62" i="13"/>
  <c r="M62" i="13"/>
  <c r="I62" i="13"/>
  <c r="O58" i="13"/>
  <c r="M58" i="13"/>
  <c r="I58" i="13"/>
  <c r="M54" i="13"/>
  <c r="O54" i="13" s="1"/>
  <c r="I54" i="13"/>
  <c r="O50" i="13"/>
  <c r="M50" i="13"/>
  <c r="I50" i="13"/>
  <c r="O46" i="13"/>
  <c r="M46" i="13"/>
  <c r="I46" i="13"/>
  <c r="O42" i="13"/>
  <c r="M42" i="13"/>
  <c r="I42" i="13"/>
  <c r="M38" i="13"/>
  <c r="O38" i="13" s="1"/>
  <c r="I38" i="13"/>
  <c r="O34" i="13"/>
  <c r="M34" i="13"/>
  <c r="I34" i="13"/>
  <c r="O30" i="13"/>
  <c r="M30" i="13"/>
  <c r="I30" i="13"/>
  <c r="O26" i="13"/>
  <c r="M26" i="13"/>
  <c r="I26" i="13"/>
  <c r="M22" i="13"/>
  <c r="O22" i="13" s="1"/>
  <c r="I22" i="13"/>
  <c r="O18" i="13"/>
  <c r="M18" i="13"/>
  <c r="I18" i="13"/>
  <c r="O14" i="13"/>
  <c r="M14" i="13"/>
  <c r="I14" i="13"/>
  <c r="O10" i="13"/>
  <c r="M10" i="13"/>
  <c r="I10" i="13"/>
  <c r="L9" i="13"/>
  <c r="K9" i="13"/>
  <c r="J9" i="13"/>
  <c r="L8" i="13"/>
  <c r="T7" i="13" s="1"/>
  <c r="O61" i="12"/>
  <c r="M61" i="12"/>
  <c r="I61" i="12"/>
  <c r="O57" i="12"/>
  <c r="M57" i="12"/>
  <c r="I57" i="12"/>
  <c r="M53" i="12"/>
  <c r="O53" i="12" s="1"/>
  <c r="I53" i="12"/>
  <c r="M49" i="12"/>
  <c r="O49" i="12" s="1"/>
  <c r="I49" i="12"/>
  <c r="O45" i="12"/>
  <c r="M45" i="12"/>
  <c r="I45" i="12"/>
  <c r="O41" i="12"/>
  <c r="M41" i="12"/>
  <c r="I41" i="12"/>
  <c r="M37" i="12"/>
  <c r="I37" i="12"/>
  <c r="L36" i="12"/>
  <c r="K36" i="12"/>
  <c r="J36" i="12"/>
  <c r="M32" i="12"/>
  <c r="O32" i="12" s="1"/>
  <c r="I32" i="12"/>
  <c r="M31" i="12"/>
  <c r="L31" i="12"/>
  <c r="K31" i="12"/>
  <c r="J31" i="12"/>
  <c r="O27" i="12"/>
  <c r="M27" i="12"/>
  <c r="I27" i="12"/>
  <c r="O23" i="12"/>
  <c r="M23" i="12"/>
  <c r="I23" i="12"/>
  <c r="M19" i="12"/>
  <c r="I19" i="12"/>
  <c r="M15" i="12"/>
  <c r="O15" i="12" s="1"/>
  <c r="I15" i="12"/>
  <c r="L14" i="12"/>
  <c r="K14" i="12"/>
  <c r="K8" i="12" s="1"/>
  <c r="J14" i="12"/>
  <c r="O10" i="12"/>
  <c r="M10" i="12"/>
  <c r="I10" i="12"/>
  <c r="M9" i="12"/>
  <c r="L9" i="12"/>
  <c r="K9" i="12"/>
  <c r="J9" i="12"/>
  <c r="L8" i="12"/>
  <c r="T7" i="12"/>
  <c r="M123" i="11"/>
  <c r="O123" i="11" s="1"/>
  <c r="I123" i="11"/>
  <c r="O119" i="11"/>
  <c r="M119" i="11"/>
  <c r="I119" i="11"/>
  <c r="O115" i="11"/>
  <c r="M115" i="11"/>
  <c r="I115" i="11"/>
  <c r="M111" i="11"/>
  <c r="I111" i="11"/>
  <c r="L110" i="11"/>
  <c r="K110" i="11"/>
  <c r="J110" i="11"/>
  <c r="M106" i="11"/>
  <c r="O106" i="11" s="1"/>
  <c r="I106" i="11"/>
  <c r="O102" i="11"/>
  <c r="M102" i="11"/>
  <c r="I102" i="11"/>
  <c r="M101" i="11"/>
  <c r="L101" i="11"/>
  <c r="K101" i="11"/>
  <c r="J101" i="11"/>
  <c r="O97" i="11"/>
  <c r="M97" i="11"/>
  <c r="I97" i="11"/>
  <c r="M93" i="11"/>
  <c r="O93" i="11" s="1"/>
  <c r="I93" i="11"/>
  <c r="M89" i="11"/>
  <c r="O89" i="11" s="1"/>
  <c r="I89" i="11"/>
  <c r="O85" i="11"/>
  <c r="M85" i="11"/>
  <c r="I85" i="11"/>
  <c r="O81" i="11"/>
  <c r="M81" i="11"/>
  <c r="I81" i="11"/>
  <c r="M77" i="11"/>
  <c r="O77" i="11" s="1"/>
  <c r="I77" i="11"/>
  <c r="M73" i="11"/>
  <c r="O73" i="11" s="1"/>
  <c r="I73" i="11"/>
  <c r="O69" i="11"/>
  <c r="M69" i="11"/>
  <c r="I69" i="11"/>
  <c r="O65" i="11"/>
  <c r="M65" i="11"/>
  <c r="I65" i="11"/>
  <c r="M61" i="11"/>
  <c r="I61" i="11"/>
  <c r="L60" i="11"/>
  <c r="K60" i="11"/>
  <c r="J60" i="11"/>
  <c r="M56" i="11"/>
  <c r="O56" i="11" s="1"/>
  <c r="I56" i="11"/>
  <c r="O52" i="11"/>
  <c r="M52" i="11"/>
  <c r="I52" i="11"/>
  <c r="O48" i="11"/>
  <c r="M48" i="11"/>
  <c r="M47" i="11" s="1"/>
  <c r="I48" i="11"/>
  <c r="L47" i="11"/>
  <c r="L8" i="11" s="1"/>
  <c r="T7" i="11" s="1"/>
  <c r="K47" i="11"/>
  <c r="J47" i="11"/>
  <c r="M43" i="11"/>
  <c r="O43" i="11" s="1"/>
  <c r="I43" i="11"/>
  <c r="M39" i="11"/>
  <c r="O39" i="11" s="1"/>
  <c r="I39" i="11"/>
  <c r="O35" i="11"/>
  <c r="M35" i="11"/>
  <c r="I35" i="11"/>
  <c r="O31" i="11"/>
  <c r="M31" i="11"/>
  <c r="I31" i="11"/>
  <c r="M27" i="11"/>
  <c r="I27" i="11"/>
  <c r="M23" i="11"/>
  <c r="O23" i="11" s="1"/>
  <c r="I23" i="11"/>
  <c r="L22" i="11"/>
  <c r="K22" i="11"/>
  <c r="J22" i="11"/>
  <c r="J8" i="11" s="1"/>
  <c r="O18" i="11"/>
  <c r="M18" i="11"/>
  <c r="I18" i="11"/>
  <c r="O14" i="11"/>
  <c r="M14" i="11"/>
  <c r="I14" i="11"/>
  <c r="M10" i="11"/>
  <c r="I10" i="11"/>
  <c r="L9" i="11"/>
  <c r="K9" i="11"/>
  <c r="K8" i="11" s="1"/>
  <c r="J9" i="11"/>
  <c r="O108" i="10"/>
  <c r="M108" i="10"/>
  <c r="I108" i="10"/>
  <c r="M104" i="10"/>
  <c r="O104" i="10" s="1"/>
  <c r="I104" i="10"/>
  <c r="O100" i="10"/>
  <c r="M100" i="10"/>
  <c r="I100" i="10"/>
  <c r="O96" i="10"/>
  <c r="M96" i="10"/>
  <c r="I96" i="10"/>
  <c r="O92" i="10"/>
  <c r="M92" i="10"/>
  <c r="I92" i="10"/>
  <c r="M88" i="10"/>
  <c r="O88" i="10" s="1"/>
  <c r="I88" i="10"/>
  <c r="O84" i="10"/>
  <c r="M84" i="10"/>
  <c r="I84" i="10"/>
  <c r="O80" i="10"/>
  <c r="M80" i="10"/>
  <c r="I80" i="10"/>
  <c r="O76" i="10"/>
  <c r="M76" i="10"/>
  <c r="I76" i="10"/>
  <c r="M72" i="10"/>
  <c r="O72" i="10" s="1"/>
  <c r="I72" i="10"/>
  <c r="O68" i="10"/>
  <c r="M68" i="10"/>
  <c r="I68" i="10"/>
  <c r="O64" i="10"/>
  <c r="M64" i="10"/>
  <c r="I64" i="10"/>
  <c r="O60" i="10"/>
  <c r="M60" i="10"/>
  <c r="I60" i="10"/>
  <c r="M56" i="10"/>
  <c r="I56" i="10"/>
  <c r="O52" i="10"/>
  <c r="M52" i="10"/>
  <c r="I52" i="10"/>
  <c r="L51" i="10"/>
  <c r="K51" i="10"/>
  <c r="J51" i="10"/>
  <c r="O47" i="10"/>
  <c r="M47" i="10"/>
  <c r="I47" i="10"/>
  <c r="O43" i="10"/>
  <c r="M43" i="10"/>
  <c r="I43" i="10"/>
  <c r="M39" i="10"/>
  <c r="O39" i="10" s="1"/>
  <c r="I39" i="10"/>
  <c r="O35" i="10"/>
  <c r="M35" i="10"/>
  <c r="I35" i="10"/>
  <c r="O31" i="10"/>
  <c r="M31" i="10"/>
  <c r="I31" i="10"/>
  <c r="O27" i="10"/>
  <c r="M27" i="10"/>
  <c r="I27" i="10"/>
  <c r="M23" i="10"/>
  <c r="I23" i="10"/>
  <c r="L22" i="10"/>
  <c r="K22" i="10"/>
  <c r="K8" i="10" s="1"/>
  <c r="J22" i="10"/>
  <c r="J8" i="10" s="1"/>
  <c r="O18" i="10"/>
  <c r="M18" i="10"/>
  <c r="I18" i="10"/>
  <c r="O14" i="10"/>
  <c r="M14" i="10"/>
  <c r="I14" i="10"/>
  <c r="O10" i="10"/>
  <c r="M10" i="10"/>
  <c r="M9" i="10" s="1"/>
  <c r="I10" i="10"/>
  <c r="L9" i="10"/>
  <c r="K9" i="10"/>
  <c r="J9" i="10"/>
  <c r="L8" i="10"/>
  <c r="T7" i="10" s="1"/>
  <c r="O200" i="9"/>
  <c r="M200" i="9"/>
  <c r="I200" i="9"/>
  <c r="O196" i="9"/>
  <c r="M196" i="9"/>
  <c r="I196" i="9"/>
  <c r="M192" i="9"/>
  <c r="O192" i="9" s="1"/>
  <c r="I192" i="9"/>
  <c r="O188" i="9"/>
  <c r="M188" i="9"/>
  <c r="I188" i="9"/>
  <c r="O184" i="9"/>
  <c r="M184" i="9"/>
  <c r="I184" i="9"/>
  <c r="O180" i="9"/>
  <c r="M180" i="9"/>
  <c r="I180" i="9"/>
  <c r="M176" i="9"/>
  <c r="I176" i="9"/>
  <c r="O172" i="9"/>
  <c r="M172" i="9"/>
  <c r="I172" i="9"/>
  <c r="L171" i="9"/>
  <c r="K171" i="9"/>
  <c r="J171" i="9"/>
  <c r="O167" i="9"/>
  <c r="M167" i="9"/>
  <c r="I167" i="9"/>
  <c r="O163" i="9"/>
  <c r="M163" i="9"/>
  <c r="I163" i="9"/>
  <c r="M159" i="9"/>
  <c r="O159" i="9" s="1"/>
  <c r="I159" i="9"/>
  <c r="O155" i="9"/>
  <c r="M155" i="9"/>
  <c r="I155" i="9"/>
  <c r="O151" i="9"/>
  <c r="M151" i="9"/>
  <c r="I151" i="9"/>
  <c r="O147" i="9"/>
  <c r="M147" i="9"/>
  <c r="M146" i="9" s="1"/>
  <c r="I147" i="9"/>
  <c r="L146" i="9"/>
  <c r="K146" i="9"/>
  <c r="J146" i="9"/>
  <c r="M142" i="9"/>
  <c r="I142" i="9"/>
  <c r="O138" i="9"/>
  <c r="M138" i="9"/>
  <c r="I138" i="9"/>
  <c r="L137" i="9"/>
  <c r="K137" i="9"/>
  <c r="J137" i="9"/>
  <c r="J8" i="9" s="1"/>
  <c r="O133" i="9"/>
  <c r="M133" i="9"/>
  <c r="I133" i="9"/>
  <c r="O129" i="9"/>
  <c r="M129" i="9"/>
  <c r="I129" i="9"/>
  <c r="M125" i="9"/>
  <c r="O125" i="9" s="1"/>
  <c r="I125" i="9"/>
  <c r="O121" i="9"/>
  <c r="M121" i="9"/>
  <c r="I121" i="9"/>
  <c r="O117" i="9"/>
  <c r="M117" i="9"/>
  <c r="I117" i="9"/>
  <c r="O113" i="9"/>
  <c r="M113" i="9"/>
  <c r="I113" i="9"/>
  <c r="M109" i="9"/>
  <c r="O109" i="9" s="1"/>
  <c r="I109" i="9"/>
  <c r="O105" i="9"/>
  <c r="M105" i="9"/>
  <c r="I105" i="9"/>
  <c r="O101" i="9"/>
  <c r="M101" i="9"/>
  <c r="I101" i="9"/>
  <c r="O97" i="9"/>
  <c r="M97" i="9"/>
  <c r="I97" i="9"/>
  <c r="M93" i="9"/>
  <c r="O93" i="9" s="1"/>
  <c r="I93" i="9"/>
  <c r="O89" i="9"/>
  <c r="M89" i="9"/>
  <c r="I89" i="9"/>
  <c r="O85" i="9"/>
  <c r="M85" i="9"/>
  <c r="I85" i="9"/>
  <c r="O81" i="9"/>
  <c r="M81" i="9"/>
  <c r="I81" i="9"/>
  <c r="M77" i="9"/>
  <c r="O77" i="9" s="1"/>
  <c r="I77" i="9"/>
  <c r="O73" i="9"/>
  <c r="M73" i="9"/>
  <c r="I73" i="9"/>
  <c r="O69" i="9"/>
  <c r="M69" i="9"/>
  <c r="I69" i="9"/>
  <c r="L68" i="9"/>
  <c r="K68" i="9"/>
  <c r="J68" i="9"/>
  <c r="O64" i="9"/>
  <c r="M64" i="9"/>
  <c r="I64" i="9"/>
  <c r="M60" i="9"/>
  <c r="I60" i="9"/>
  <c r="L59" i="9"/>
  <c r="K59" i="9"/>
  <c r="J59" i="9"/>
  <c r="M55" i="9"/>
  <c r="O55" i="9" s="1"/>
  <c r="I55" i="9"/>
  <c r="O51" i="9"/>
  <c r="M51" i="9"/>
  <c r="I51" i="9"/>
  <c r="O47" i="9"/>
  <c r="M47" i="9"/>
  <c r="I47" i="9"/>
  <c r="M43" i="9"/>
  <c r="O43" i="9" s="1"/>
  <c r="I43" i="9"/>
  <c r="O39" i="9"/>
  <c r="M39" i="9"/>
  <c r="I39" i="9"/>
  <c r="O35" i="9"/>
  <c r="M35" i="9"/>
  <c r="I35" i="9"/>
  <c r="O31" i="9"/>
  <c r="M31" i="9"/>
  <c r="I31" i="9"/>
  <c r="M27" i="9"/>
  <c r="I27" i="9"/>
  <c r="L26" i="9"/>
  <c r="K26" i="9"/>
  <c r="K8" i="9" s="1"/>
  <c r="J26" i="9"/>
  <c r="M22" i="9"/>
  <c r="O22" i="9" s="1"/>
  <c r="I22" i="9"/>
  <c r="O18" i="9"/>
  <c r="M18" i="9"/>
  <c r="I18" i="9"/>
  <c r="O14" i="9"/>
  <c r="M14" i="9"/>
  <c r="I14" i="9"/>
  <c r="M10" i="9"/>
  <c r="I10" i="9"/>
  <c r="L9" i="9"/>
  <c r="K9" i="9"/>
  <c r="J9" i="9"/>
  <c r="O197" i="8"/>
  <c r="M197" i="8"/>
  <c r="I197" i="8"/>
  <c r="M193" i="8"/>
  <c r="O193" i="8" s="1"/>
  <c r="I193" i="8"/>
  <c r="O189" i="8"/>
  <c r="M189" i="8"/>
  <c r="I189" i="8"/>
  <c r="O185" i="8"/>
  <c r="M185" i="8"/>
  <c r="I185" i="8"/>
  <c r="O181" i="8"/>
  <c r="M181" i="8"/>
  <c r="I181" i="8"/>
  <c r="M177" i="8"/>
  <c r="O177" i="8" s="1"/>
  <c r="I177" i="8"/>
  <c r="O173" i="8"/>
  <c r="M173" i="8"/>
  <c r="I173" i="8"/>
  <c r="O169" i="8"/>
  <c r="M169" i="8"/>
  <c r="I169" i="8"/>
  <c r="O165" i="8"/>
  <c r="M165" i="8"/>
  <c r="I165" i="8"/>
  <c r="M161" i="8"/>
  <c r="O161" i="8" s="1"/>
  <c r="I161" i="8"/>
  <c r="O157" i="8"/>
  <c r="M157" i="8"/>
  <c r="I157" i="8"/>
  <c r="O153" i="8"/>
  <c r="M153" i="8"/>
  <c r="I153" i="8"/>
  <c r="O149" i="8"/>
  <c r="M149" i="8"/>
  <c r="I149" i="8"/>
  <c r="M145" i="8"/>
  <c r="I145" i="8"/>
  <c r="M141" i="8"/>
  <c r="O141" i="8" s="1"/>
  <c r="I141" i="8"/>
  <c r="L140" i="8"/>
  <c r="K140" i="8"/>
  <c r="J140" i="8"/>
  <c r="O136" i="8"/>
  <c r="M136" i="8"/>
  <c r="I136" i="8"/>
  <c r="O132" i="8"/>
  <c r="M132" i="8"/>
  <c r="I132" i="8"/>
  <c r="M128" i="8"/>
  <c r="O128" i="8" s="1"/>
  <c r="I128" i="8"/>
  <c r="O124" i="8"/>
  <c r="M124" i="8"/>
  <c r="I124" i="8"/>
  <c r="O120" i="8"/>
  <c r="M120" i="8"/>
  <c r="I120" i="8"/>
  <c r="O116" i="8"/>
  <c r="M116" i="8"/>
  <c r="I116" i="8"/>
  <c r="M112" i="8"/>
  <c r="O112" i="8" s="1"/>
  <c r="I112" i="8"/>
  <c r="O108" i="8"/>
  <c r="M108" i="8"/>
  <c r="I108" i="8"/>
  <c r="O104" i="8"/>
  <c r="M104" i="8"/>
  <c r="I104" i="8"/>
  <c r="O100" i="8"/>
  <c r="M100" i="8"/>
  <c r="I100" i="8"/>
  <c r="M96" i="8"/>
  <c r="O96" i="8" s="1"/>
  <c r="I96" i="8"/>
  <c r="O92" i="8"/>
  <c r="M92" i="8"/>
  <c r="I92" i="8"/>
  <c r="O88" i="8"/>
  <c r="M88" i="8"/>
  <c r="I88" i="8"/>
  <c r="O84" i="8"/>
  <c r="M84" i="8"/>
  <c r="I84" i="8"/>
  <c r="M80" i="8"/>
  <c r="O80" i="8" s="1"/>
  <c r="I80" i="8"/>
  <c r="O76" i="8"/>
  <c r="M76" i="8"/>
  <c r="I76" i="8"/>
  <c r="O72" i="8"/>
  <c r="M72" i="8"/>
  <c r="I72" i="8"/>
  <c r="L71" i="8"/>
  <c r="K71" i="8"/>
  <c r="J71" i="8"/>
  <c r="O67" i="8"/>
  <c r="M67" i="8"/>
  <c r="I67" i="8"/>
  <c r="M63" i="8"/>
  <c r="O63" i="8" s="1"/>
  <c r="I63" i="8"/>
  <c r="O59" i="8"/>
  <c r="M59" i="8"/>
  <c r="I59" i="8"/>
  <c r="O55" i="8"/>
  <c r="M55" i="8"/>
  <c r="I55" i="8"/>
  <c r="O51" i="8"/>
  <c r="M51" i="8"/>
  <c r="I51" i="8"/>
  <c r="M47" i="8"/>
  <c r="O47" i="8" s="1"/>
  <c r="I47" i="8"/>
  <c r="O43" i="8"/>
  <c r="M43" i="8"/>
  <c r="I43" i="8"/>
  <c r="O39" i="8"/>
  <c r="M39" i="8"/>
  <c r="I39" i="8"/>
  <c r="O35" i="8"/>
  <c r="M35" i="8"/>
  <c r="I35" i="8"/>
  <c r="M31" i="8"/>
  <c r="O31" i="8" s="1"/>
  <c r="I31" i="8"/>
  <c r="O27" i="8"/>
  <c r="M27" i="8"/>
  <c r="I27" i="8"/>
  <c r="O23" i="8"/>
  <c r="M23" i="8"/>
  <c r="I23" i="8"/>
  <c r="L22" i="8"/>
  <c r="L8" i="8" s="1"/>
  <c r="T7" i="8" s="1"/>
  <c r="K22" i="8"/>
  <c r="J22" i="8"/>
  <c r="O18" i="8"/>
  <c r="M18" i="8"/>
  <c r="I18" i="8"/>
  <c r="M14" i="8"/>
  <c r="I14" i="8"/>
  <c r="O10" i="8"/>
  <c r="M10" i="8"/>
  <c r="I10" i="8"/>
  <c r="L9" i="8"/>
  <c r="K9" i="8"/>
  <c r="J9" i="8"/>
  <c r="K8" i="8"/>
  <c r="J8" i="8"/>
  <c r="M209" i="7"/>
  <c r="O209" i="7" s="1"/>
  <c r="I209" i="7"/>
  <c r="M205" i="7"/>
  <c r="O205" i="7" s="1"/>
  <c r="I205" i="7"/>
  <c r="O201" i="7"/>
  <c r="M201" i="7"/>
  <c r="I201" i="7"/>
  <c r="O197" i="7"/>
  <c r="M197" i="7"/>
  <c r="I197" i="7"/>
  <c r="M193" i="7"/>
  <c r="O193" i="7" s="1"/>
  <c r="I193" i="7"/>
  <c r="M189" i="7"/>
  <c r="O189" i="7" s="1"/>
  <c r="I189" i="7"/>
  <c r="O185" i="7"/>
  <c r="M185" i="7"/>
  <c r="I185" i="7"/>
  <c r="O181" i="7"/>
  <c r="M181" i="7"/>
  <c r="I181" i="7"/>
  <c r="M177" i="7"/>
  <c r="I177" i="7"/>
  <c r="L176" i="7"/>
  <c r="K176" i="7"/>
  <c r="J176" i="7"/>
  <c r="M172" i="7"/>
  <c r="O172" i="7" s="1"/>
  <c r="I172" i="7"/>
  <c r="O168" i="7"/>
  <c r="M168" i="7"/>
  <c r="I168" i="7"/>
  <c r="O164" i="7"/>
  <c r="M164" i="7"/>
  <c r="I164" i="7"/>
  <c r="M160" i="7"/>
  <c r="O160" i="7" s="1"/>
  <c r="I160" i="7"/>
  <c r="M156" i="7"/>
  <c r="O156" i="7" s="1"/>
  <c r="I156" i="7"/>
  <c r="O152" i="7"/>
  <c r="M152" i="7"/>
  <c r="I152" i="7"/>
  <c r="O148" i="7"/>
  <c r="M148" i="7"/>
  <c r="M147" i="7" s="1"/>
  <c r="I148" i="7"/>
  <c r="L147" i="7"/>
  <c r="K147" i="7"/>
  <c r="J147" i="7"/>
  <c r="M143" i="7"/>
  <c r="I143" i="7"/>
  <c r="M139" i="7"/>
  <c r="O139" i="7" s="1"/>
  <c r="I139" i="7"/>
  <c r="L138" i="7"/>
  <c r="K138" i="7"/>
  <c r="J138" i="7"/>
  <c r="J8" i="7" s="1"/>
  <c r="O134" i="7"/>
  <c r="M134" i="7"/>
  <c r="I134" i="7"/>
  <c r="O130" i="7"/>
  <c r="M130" i="7"/>
  <c r="I130" i="7"/>
  <c r="M126" i="7"/>
  <c r="O126" i="7" s="1"/>
  <c r="I126" i="7"/>
  <c r="M122" i="7"/>
  <c r="O122" i="7" s="1"/>
  <c r="I122" i="7"/>
  <c r="O118" i="7"/>
  <c r="M118" i="7"/>
  <c r="I118" i="7"/>
  <c r="O114" i="7"/>
  <c r="M114" i="7"/>
  <c r="I114" i="7"/>
  <c r="M110" i="7"/>
  <c r="I110" i="7"/>
  <c r="L109" i="7"/>
  <c r="K109" i="7"/>
  <c r="J109" i="7"/>
  <c r="M105" i="7"/>
  <c r="O105" i="7" s="1"/>
  <c r="I105" i="7"/>
  <c r="O101" i="7"/>
  <c r="M101" i="7"/>
  <c r="I101" i="7"/>
  <c r="O97" i="7"/>
  <c r="M97" i="7"/>
  <c r="M96" i="7" s="1"/>
  <c r="I97" i="7"/>
  <c r="L96" i="7"/>
  <c r="K96" i="7"/>
  <c r="J96" i="7"/>
  <c r="M92" i="7"/>
  <c r="O92" i="7" s="1"/>
  <c r="I92" i="7"/>
  <c r="M88" i="7"/>
  <c r="O88" i="7" s="1"/>
  <c r="I88" i="7"/>
  <c r="O84" i="7"/>
  <c r="M84" i="7"/>
  <c r="I84" i="7"/>
  <c r="O80" i="7"/>
  <c r="M80" i="7"/>
  <c r="M79" i="7" s="1"/>
  <c r="I80" i="7"/>
  <c r="L79" i="7"/>
  <c r="L8" i="7" s="1"/>
  <c r="T7" i="7" s="1"/>
  <c r="K79" i="7"/>
  <c r="J79" i="7"/>
  <c r="M75" i="7"/>
  <c r="O75" i="7" s="1"/>
  <c r="I75" i="7"/>
  <c r="M71" i="7"/>
  <c r="O71" i="7" s="1"/>
  <c r="I71" i="7"/>
  <c r="O67" i="7"/>
  <c r="M67" i="7"/>
  <c r="I67" i="7"/>
  <c r="O63" i="7"/>
  <c r="M63" i="7"/>
  <c r="I63" i="7"/>
  <c r="M59" i="7"/>
  <c r="O59" i="7" s="1"/>
  <c r="I59" i="7"/>
  <c r="M55" i="7"/>
  <c r="O55" i="7" s="1"/>
  <c r="I55" i="7"/>
  <c r="O51" i="7"/>
  <c r="M51" i="7"/>
  <c r="I51" i="7"/>
  <c r="O47" i="7"/>
  <c r="M47" i="7"/>
  <c r="I47" i="7"/>
  <c r="M43" i="7"/>
  <c r="O43" i="7" s="1"/>
  <c r="I43" i="7"/>
  <c r="M39" i="7"/>
  <c r="O39" i="7" s="1"/>
  <c r="I39" i="7"/>
  <c r="O35" i="7"/>
  <c r="M35" i="7"/>
  <c r="I35" i="7"/>
  <c r="O31" i="7"/>
  <c r="M31" i="7"/>
  <c r="I31" i="7"/>
  <c r="M27" i="7"/>
  <c r="I27" i="7"/>
  <c r="M23" i="7"/>
  <c r="O23" i="7" s="1"/>
  <c r="I23" i="7"/>
  <c r="L22" i="7"/>
  <c r="K22" i="7"/>
  <c r="J22" i="7"/>
  <c r="O18" i="7"/>
  <c r="M18" i="7"/>
  <c r="I18" i="7"/>
  <c r="O14" i="7"/>
  <c r="M14" i="7"/>
  <c r="I14" i="7"/>
  <c r="M10" i="7"/>
  <c r="I10" i="7"/>
  <c r="L9" i="7"/>
  <c r="K9" i="7"/>
  <c r="K8" i="7" s="1"/>
  <c r="J9" i="7"/>
  <c r="O334" i="6"/>
  <c r="M334" i="6"/>
  <c r="I334" i="6"/>
  <c r="M330" i="6"/>
  <c r="O330" i="6" s="1"/>
  <c r="I330" i="6"/>
  <c r="M326" i="6"/>
  <c r="O326" i="6" s="1"/>
  <c r="I326" i="6"/>
  <c r="M322" i="6"/>
  <c r="O322" i="6" s="1"/>
  <c r="I322" i="6"/>
  <c r="O318" i="6"/>
  <c r="M318" i="6"/>
  <c r="I318" i="6"/>
  <c r="M314" i="6"/>
  <c r="O314" i="6" s="1"/>
  <c r="I314" i="6"/>
  <c r="O310" i="6"/>
  <c r="M310" i="6"/>
  <c r="I310" i="6"/>
  <c r="M306" i="6"/>
  <c r="O306" i="6" s="1"/>
  <c r="I306" i="6"/>
  <c r="O302" i="6"/>
  <c r="M302" i="6"/>
  <c r="I302" i="6"/>
  <c r="O298" i="6"/>
  <c r="M298" i="6"/>
  <c r="I298" i="6"/>
  <c r="M294" i="6"/>
  <c r="O294" i="6" s="1"/>
  <c r="I294" i="6"/>
  <c r="M290" i="6"/>
  <c r="O290" i="6" s="1"/>
  <c r="I290" i="6"/>
  <c r="O286" i="6"/>
  <c r="M286" i="6"/>
  <c r="I286" i="6"/>
  <c r="M282" i="6"/>
  <c r="O282" i="6" s="1"/>
  <c r="I282" i="6"/>
  <c r="M278" i="6"/>
  <c r="O278" i="6" s="1"/>
  <c r="I278" i="6"/>
  <c r="M274" i="6"/>
  <c r="O274" i="6" s="1"/>
  <c r="I274" i="6"/>
  <c r="O270" i="6"/>
  <c r="M270" i="6"/>
  <c r="I270" i="6"/>
  <c r="M266" i="6"/>
  <c r="O266" i="6" s="1"/>
  <c r="I266" i="6"/>
  <c r="M262" i="6"/>
  <c r="O262" i="6" s="1"/>
  <c r="I262" i="6"/>
  <c r="M258" i="6"/>
  <c r="O258" i="6" s="1"/>
  <c r="I258" i="6"/>
  <c r="O254" i="6"/>
  <c r="M254" i="6"/>
  <c r="I254" i="6"/>
  <c r="M250" i="6"/>
  <c r="O250" i="6" s="1"/>
  <c r="I250" i="6"/>
  <c r="O246" i="6"/>
  <c r="M246" i="6"/>
  <c r="I246" i="6"/>
  <c r="M242" i="6"/>
  <c r="O242" i="6" s="1"/>
  <c r="I242" i="6"/>
  <c r="O238" i="6"/>
  <c r="M238" i="6"/>
  <c r="I238" i="6"/>
  <c r="O234" i="6"/>
  <c r="M234" i="6"/>
  <c r="I234" i="6"/>
  <c r="M230" i="6"/>
  <c r="O230" i="6" s="1"/>
  <c r="I230" i="6"/>
  <c r="M226" i="6"/>
  <c r="O226" i="6" s="1"/>
  <c r="I226" i="6"/>
  <c r="O222" i="6"/>
  <c r="M222" i="6"/>
  <c r="I222" i="6"/>
  <c r="M218" i="6"/>
  <c r="O218" i="6" s="1"/>
  <c r="I218" i="6"/>
  <c r="M214" i="6"/>
  <c r="O214" i="6" s="1"/>
  <c r="I214" i="6"/>
  <c r="M210" i="6"/>
  <c r="O210" i="6" s="1"/>
  <c r="I210" i="6"/>
  <c r="O206" i="6"/>
  <c r="M206" i="6"/>
  <c r="I206" i="6"/>
  <c r="M202" i="6"/>
  <c r="O202" i="6" s="1"/>
  <c r="I202" i="6"/>
  <c r="M198" i="6"/>
  <c r="O198" i="6" s="1"/>
  <c r="I198" i="6"/>
  <c r="M194" i="6"/>
  <c r="I194" i="6"/>
  <c r="L193" i="6"/>
  <c r="K193" i="6"/>
  <c r="J193" i="6"/>
  <c r="O189" i="6"/>
  <c r="M189" i="6"/>
  <c r="I189" i="6"/>
  <c r="M185" i="6"/>
  <c r="O185" i="6" s="1"/>
  <c r="I185" i="6"/>
  <c r="O181" i="6"/>
  <c r="M181" i="6"/>
  <c r="I181" i="6"/>
  <c r="M177" i="6"/>
  <c r="O177" i="6" s="1"/>
  <c r="I177" i="6"/>
  <c r="O173" i="6"/>
  <c r="M173" i="6"/>
  <c r="I173" i="6"/>
  <c r="O169" i="6"/>
  <c r="M169" i="6"/>
  <c r="I169" i="6"/>
  <c r="M165" i="6"/>
  <c r="O165" i="6" s="1"/>
  <c r="I165" i="6"/>
  <c r="M161" i="6"/>
  <c r="O161" i="6" s="1"/>
  <c r="I161" i="6"/>
  <c r="O157" i="6"/>
  <c r="M157" i="6"/>
  <c r="I157" i="6"/>
  <c r="M153" i="6"/>
  <c r="O153" i="6" s="1"/>
  <c r="I153" i="6"/>
  <c r="M149" i="6"/>
  <c r="O149" i="6" s="1"/>
  <c r="I149" i="6"/>
  <c r="M145" i="6"/>
  <c r="O145" i="6" s="1"/>
  <c r="I145" i="6"/>
  <c r="O141" i="6"/>
  <c r="M141" i="6"/>
  <c r="I141" i="6"/>
  <c r="M137" i="6"/>
  <c r="O137" i="6" s="1"/>
  <c r="I137" i="6"/>
  <c r="M133" i="6"/>
  <c r="O133" i="6" s="1"/>
  <c r="I133" i="6"/>
  <c r="M129" i="6"/>
  <c r="O129" i="6" s="1"/>
  <c r="I129" i="6"/>
  <c r="O125" i="6"/>
  <c r="M125" i="6"/>
  <c r="I125" i="6"/>
  <c r="M121" i="6"/>
  <c r="O121" i="6" s="1"/>
  <c r="I121" i="6"/>
  <c r="O117" i="6"/>
  <c r="M117" i="6"/>
  <c r="I117" i="6"/>
  <c r="M113" i="6"/>
  <c r="O113" i="6" s="1"/>
  <c r="I113" i="6"/>
  <c r="O109" i="6"/>
  <c r="M109" i="6"/>
  <c r="I109" i="6"/>
  <c r="M108" i="6"/>
  <c r="L108" i="6"/>
  <c r="K108" i="6"/>
  <c r="J108" i="6"/>
  <c r="O104" i="6"/>
  <c r="M104" i="6"/>
  <c r="I104" i="6"/>
  <c r="M100" i="6"/>
  <c r="I100" i="6"/>
  <c r="L99" i="6"/>
  <c r="K99" i="6"/>
  <c r="J99" i="6"/>
  <c r="M95" i="6"/>
  <c r="O95" i="6" s="1"/>
  <c r="I95" i="6"/>
  <c r="O91" i="6"/>
  <c r="M91" i="6"/>
  <c r="I91" i="6"/>
  <c r="M87" i="6"/>
  <c r="O87" i="6" s="1"/>
  <c r="I87" i="6"/>
  <c r="M83" i="6"/>
  <c r="O83" i="6" s="1"/>
  <c r="I83" i="6"/>
  <c r="M79" i="6"/>
  <c r="O79" i="6" s="1"/>
  <c r="I79" i="6"/>
  <c r="O75" i="6"/>
  <c r="M75" i="6"/>
  <c r="I75" i="6"/>
  <c r="M71" i="6"/>
  <c r="O71" i="6" s="1"/>
  <c r="I71" i="6"/>
  <c r="O67" i="6"/>
  <c r="M67" i="6"/>
  <c r="I67" i="6"/>
  <c r="M63" i="6"/>
  <c r="O63" i="6" s="1"/>
  <c r="I63" i="6"/>
  <c r="O59" i="6"/>
  <c r="M59" i="6"/>
  <c r="I59" i="6"/>
  <c r="O55" i="6"/>
  <c r="M55" i="6"/>
  <c r="I55" i="6"/>
  <c r="M51" i="6"/>
  <c r="O51" i="6" s="1"/>
  <c r="I51" i="6"/>
  <c r="M47" i="6"/>
  <c r="O47" i="6" s="1"/>
  <c r="I47" i="6"/>
  <c r="O43" i="6"/>
  <c r="M43" i="6"/>
  <c r="I43" i="6"/>
  <c r="M39" i="6"/>
  <c r="O39" i="6" s="1"/>
  <c r="I39" i="6"/>
  <c r="M35" i="6"/>
  <c r="O35" i="6" s="1"/>
  <c r="I35" i="6"/>
  <c r="M31" i="6"/>
  <c r="O31" i="6" s="1"/>
  <c r="I31" i="6"/>
  <c r="O27" i="6"/>
  <c r="M27" i="6"/>
  <c r="I27" i="6"/>
  <c r="L26" i="6"/>
  <c r="L8" i="6" s="1"/>
  <c r="T7" i="6" s="1"/>
  <c r="K26" i="6"/>
  <c r="J26" i="6"/>
  <c r="M22" i="6"/>
  <c r="O22" i="6" s="1"/>
  <c r="I22" i="6"/>
  <c r="M18" i="6"/>
  <c r="O18" i="6" s="1"/>
  <c r="I18" i="6"/>
  <c r="M14" i="6"/>
  <c r="I14" i="6"/>
  <c r="O10" i="6"/>
  <c r="M10" i="6"/>
  <c r="I10" i="6"/>
  <c r="L9" i="6"/>
  <c r="K9" i="6"/>
  <c r="J9" i="6"/>
  <c r="M182" i="5"/>
  <c r="O182" i="5" s="1"/>
  <c r="I182" i="5"/>
  <c r="O178" i="5"/>
  <c r="M178" i="5"/>
  <c r="I178" i="5"/>
  <c r="M174" i="5"/>
  <c r="O174" i="5" s="1"/>
  <c r="I174" i="5"/>
  <c r="M170" i="5"/>
  <c r="O170" i="5" s="1"/>
  <c r="I170" i="5"/>
  <c r="M166" i="5"/>
  <c r="O166" i="5" s="1"/>
  <c r="I166" i="5"/>
  <c r="O162" i="5"/>
  <c r="M162" i="5"/>
  <c r="I162" i="5"/>
  <c r="M158" i="5"/>
  <c r="O158" i="5" s="1"/>
  <c r="I158" i="5"/>
  <c r="M154" i="5"/>
  <c r="O154" i="5" s="1"/>
  <c r="I154" i="5"/>
  <c r="M150" i="5"/>
  <c r="O150" i="5" s="1"/>
  <c r="I150" i="5"/>
  <c r="O146" i="5"/>
  <c r="M146" i="5"/>
  <c r="I146" i="5"/>
  <c r="M142" i="5"/>
  <c r="O142" i="5" s="1"/>
  <c r="I142" i="5"/>
  <c r="O138" i="5"/>
  <c r="M138" i="5"/>
  <c r="I138" i="5"/>
  <c r="M134" i="5"/>
  <c r="O134" i="5" s="1"/>
  <c r="I134" i="5"/>
  <c r="O130" i="5"/>
  <c r="M130" i="5"/>
  <c r="I130" i="5"/>
  <c r="O126" i="5"/>
  <c r="M126" i="5"/>
  <c r="I126" i="5"/>
  <c r="M122" i="5"/>
  <c r="O122" i="5" s="1"/>
  <c r="I122" i="5"/>
  <c r="M118" i="5"/>
  <c r="O118" i="5" s="1"/>
  <c r="I118" i="5"/>
  <c r="O114" i="5"/>
  <c r="M114" i="5"/>
  <c r="I114" i="5"/>
  <c r="M110" i="5"/>
  <c r="O110" i="5" s="1"/>
  <c r="I110" i="5"/>
  <c r="M106" i="5"/>
  <c r="O106" i="5" s="1"/>
  <c r="I106" i="5"/>
  <c r="M102" i="5"/>
  <c r="O102" i="5" s="1"/>
  <c r="I102" i="5"/>
  <c r="O98" i="5"/>
  <c r="M98" i="5"/>
  <c r="I98" i="5"/>
  <c r="M94" i="5"/>
  <c r="O94" i="5" s="1"/>
  <c r="I94" i="5"/>
  <c r="M90" i="5"/>
  <c r="O90" i="5" s="1"/>
  <c r="I90" i="5"/>
  <c r="M86" i="5"/>
  <c r="I86" i="5"/>
  <c r="L85" i="5"/>
  <c r="K85" i="5"/>
  <c r="K8" i="5" s="1"/>
  <c r="J85" i="5"/>
  <c r="O81" i="5"/>
  <c r="M81" i="5"/>
  <c r="I81" i="5"/>
  <c r="M77" i="5"/>
  <c r="O77" i="5" s="1"/>
  <c r="I77" i="5"/>
  <c r="O73" i="5"/>
  <c r="M73" i="5"/>
  <c r="I73" i="5"/>
  <c r="M69" i="5"/>
  <c r="O69" i="5" s="1"/>
  <c r="I69" i="5"/>
  <c r="O65" i="5"/>
  <c r="M65" i="5"/>
  <c r="I65" i="5"/>
  <c r="O61" i="5"/>
  <c r="M61" i="5"/>
  <c r="I61" i="5"/>
  <c r="M57" i="5"/>
  <c r="O57" i="5" s="1"/>
  <c r="I57" i="5"/>
  <c r="M53" i="5"/>
  <c r="O53" i="5" s="1"/>
  <c r="I53" i="5"/>
  <c r="M52" i="5"/>
  <c r="L52" i="5"/>
  <c r="K52" i="5"/>
  <c r="J52" i="5"/>
  <c r="O48" i="5"/>
  <c r="M48" i="5"/>
  <c r="I48" i="5"/>
  <c r="M47" i="5"/>
  <c r="L47" i="5"/>
  <c r="K47" i="5"/>
  <c r="J47" i="5"/>
  <c r="M43" i="5"/>
  <c r="O43" i="5" s="1"/>
  <c r="I43" i="5"/>
  <c r="M39" i="5"/>
  <c r="O39" i="5" s="1"/>
  <c r="I39" i="5"/>
  <c r="M35" i="5"/>
  <c r="O35" i="5" s="1"/>
  <c r="I35" i="5"/>
  <c r="O31" i="5"/>
  <c r="M31" i="5"/>
  <c r="I31" i="5"/>
  <c r="L30" i="5"/>
  <c r="L8" i="5" s="1"/>
  <c r="T7" i="5" s="1"/>
  <c r="K30" i="5"/>
  <c r="J30" i="5"/>
  <c r="M26" i="5"/>
  <c r="O26" i="5" s="1"/>
  <c r="I26" i="5"/>
  <c r="M22" i="5"/>
  <c r="O22" i="5" s="1"/>
  <c r="I22" i="5"/>
  <c r="M18" i="5"/>
  <c r="O18" i="5" s="1"/>
  <c r="I18" i="5"/>
  <c r="O14" i="5"/>
  <c r="M14" i="5"/>
  <c r="I14" i="5"/>
  <c r="M10" i="5"/>
  <c r="O10" i="5" s="1"/>
  <c r="I10" i="5"/>
  <c r="L9" i="5"/>
  <c r="K9" i="5"/>
  <c r="J9" i="5"/>
  <c r="O315" i="4"/>
  <c r="M315" i="4"/>
  <c r="I315" i="4"/>
  <c r="O311" i="4"/>
  <c r="M311" i="4"/>
  <c r="I311" i="4"/>
  <c r="M307" i="4"/>
  <c r="O307" i="4" s="1"/>
  <c r="I307" i="4"/>
  <c r="M303" i="4"/>
  <c r="O303" i="4" s="1"/>
  <c r="I303" i="4"/>
  <c r="O299" i="4"/>
  <c r="M299" i="4"/>
  <c r="I299" i="4"/>
  <c r="M295" i="4"/>
  <c r="O295" i="4" s="1"/>
  <c r="I295" i="4"/>
  <c r="M291" i="4"/>
  <c r="O291" i="4" s="1"/>
  <c r="I291" i="4"/>
  <c r="M287" i="4"/>
  <c r="O287" i="4" s="1"/>
  <c r="I287" i="4"/>
  <c r="O283" i="4"/>
  <c r="M283" i="4"/>
  <c r="I283" i="4"/>
  <c r="M279" i="4"/>
  <c r="O279" i="4" s="1"/>
  <c r="I279" i="4"/>
  <c r="M275" i="4"/>
  <c r="O275" i="4" s="1"/>
  <c r="I275" i="4"/>
  <c r="M271" i="4"/>
  <c r="O271" i="4" s="1"/>
  <c r="I271" i="4"/>
  <c r="O267" i="4"/>
  <c r="M267" i="4"/>
  <c r="I267" i="4"/>
  <c r="M263" i="4"/>
  <c r="O263" i="4" s="1"/>
  <c r="I263" i="4"/>
  <c r="O259" i="4"/>
  <c r="M259" i="4"/>
  <c r="I259" i="4"/>
  <c r="M255" i="4"/>
  <c r="O255" i="4" s="1"/>
  <c r="I255" i="4"/>
  <c r="O251" i="4"/>
  <c r="M251" i="4"/>
  <c r="I251" i="4"/>
  <c r="O247" i="4"/>
  <c r="M247" i="4"/>
  <c r="I247" i="4"/>
  <c r="M243" i="4"/>
  <c r="O243" i="4" s="1"/>
  <c r="I243" i="4"/>
  <c r="M239" i="4"/>
  <c r="O239" i="4" s="1"/>
  <c r="I239" i="4"/>
  <c r="O235" i="4"/>
  <c r="M235" i="4"/>
  <c r="I235" i="4"/>
  <c r="M231" i="4"/>
  <c r="O231" i="4" s="1"/>
  <c r="I231" i="4"/>
  <c r="M227" i="4"/>
  <c r="O227" i="4" s="1"/>
  <c r="I227" i="4"/>
  <c r="M223" i="4"/>
  <c r="O223" i="4" s="1"/>
  <c r="I223" i="4"/>
  <c r="O219" i="4"/>
  <c r="M219" i="4"/>
  <c r="I219" i="4"/>
  <c r="M215" i="4"/>
  <c r="O215" i="4" s="1"/>
  <c r="I215" i="4"/>
  <c r="M211" i="4"/>
  <c r="O211" i="4" s="1"/>
  <c r="I211" i="4"/>
  <c r="M207" i="4"/>
  <c r="O207" i="4" s="1"/>
  <c r="I207" i="4"/>
  <c r="O203" i="4"/>
  <c r="M203" i="4"/>
  <c r="I203" i="4"/>
  <c r="M199" i="4"/>
  <c r="O199" i="4" s="1"/>
  <c r="I199" i="4"/>
  <c r="O195" i="4"/>
  <c r="M195" i="4"/>
  <c r="I195" i="4"/>
  <c r="M191" i="4"/>
  <c r="O191" i="4" s="1"/>
  <c r="I191" i="4"/>
  <c r="O187" i="4"/>
  <c r="M187" i="4"/>
  <c r="I187" i="4"/>
  <c r="O183" i="4"/>
  <c r="M183" i="4"/>
  <c r="I183" i="4"/>
  <c r="M179" i="4"/>
  <c r="O179" i="4" s="1"/>
  <c r="I179" i="4"/>
  <c r="M175" i="4"/>
  <c r="O175" i="4" s="1"/>
  <c r="I175" i="4"/>
  <c r="O171" i="4"/>
  <c r="M171" i="4"/>
  <c r="I171" i="4"/>
  <c r="M167" i="4"/>
  <c r="O167" i="4" s="1"/>
  <c r="I167" i="4"/>
  <c r="M163" i="4"/>
  <c r="O163" i="4" s="1"/>
  <c r="I163" i="4"/>
  <c r="M159" i="4"/>
  <c r="O159" i="4" s="1"/>
  <c r="I159" i="4"/>
  <c r="O155" i="4"/>
  <c r="M155" i="4"/>
  <c r="I155" i="4"/>
  <c r="M151" i="4"/>
  <c r="O151" i="4" s="1"/>
  <c r="I151" i="4"/>
  <c r="M147" i="4"/>
  <c r="O147" i="4" s="1"/>
  <c r="I147" i="4"/>
  <c r="M143" i="4"/>
  <c r="O143" i="4" s="1"/>
  <c r="I143" i="4"/>
  <c r="O139" i="4"/>
  <c r="M139" i="4"/>
  <c r="I139" i="4"/>
  <c r="M135" i="4"/>
  <c r="O135" i="4" s="1"/>
  <c r="I135" i="4"/>
  <c r="O131" i="4"/>
  <c r="M131" i="4"/>
  <c r="I131" i="4"/>
  <c r="M127" i="4"/>
  <c r="O127" i="4" s="1"/>
  <c r="I127" i="4"/>
  <c r="O123" i="4"/>
  <c r="M123" i="4"/>
  <c r="I123" i="4"/>
  <c r="O119" i="4"/>
  <c r="M119" i="4"/>
  <c r="I119" i="4"/>
  <c r="M115" i="4"/>
  <c r="O115" i="4" s="1"/>
  <c r="I115" i="4"/>
  <c r="M111" i="4"/>
  <c r="O111" i="4" s="1"/>
  <c r="I111" i="4"/>
  <c r="O107" i="4"/>
  <c r="M107" i="4"/>
  <c r="I107" i="4"/>
  <c r="M103" i="4"/>
  <c r="O103" i="4" s="1"/>
  <c r="I103" i="4"/>
  <c r="M99" i="4"/>
  <c r="O99" i="4" s="1"/>
  <c r="I99" i="4"/>
  <c r="M95" i="4"/>
  <c r="O95" i="4" s="1"/>
  <c r="I95" i="4"/>
  <c r="O91" i="4"/>
  <c r="M91" i="4"/>
  <c r="I91" i="4"/>
  <c r="M87" i="4"/>
  <c r="O87" i="4" s="1"/>
  <c r="I87" i="4"/>
  <c r="M83" i="4"/>
  <c r="O83" i="4" s="1"/>
  <c r="I83" i="4"/>
  <c r="M79" i="4"/>
  <c r="O79" i="4" s="1"/>
  <c r="I79" i="4"/>
  <c r="O75" i="4"/>
  <c r="M75" i="4"/>
  <c r="I75" i="4"/>
  <c r="M71" i="4"/>
  <c r="O71" i="4" s="1"/>
  <c r="I71" i="4"/>
  <c r="O67" i="4"/>
  <c r="M67" i="4"/>
  <c r="I67" i="4"/>
  <c r="M63" i="4"/>
  <c r="O63" i="4" s="1"/>
  <c r="I63" i="4"/>
  <c r="O59" i="4"/>
  <c r="M59" i="4"/>
  <c r="I59" i="4"/>
  <c r="O55" i="4"/>
  <c r="M55" i="4"/>
  <c r="I55" i="4"/>
  <c r="M51" i="4"/>
  <c r="I51" i="4"/>
  <c r="L50" i="4"/>
  <c r="L8" i="4" s="1"/>
  <c r="T7" i="4" s="1"/>
  <c r="K50" i="4"/>
  <c r="K8" i="4" s="1"/>
  <c r="J50" i="4"/>
  <c r="M46" i="4"/>
  <c r="O46" i="4" s="1"/>
  <c r="I46" i="4"/>
  <c r="O42" i="4"/>
  <c r="M42" i="4"/>
  <c r="I42" i="4"/>
  <c r="M38" i="4"/>
  <c r="O38" i="4" s="1"/>
  <c r="I38" i="4"/>
  <c r="M34" i="4"/>
  <c r="O34" i="4" s="1"/>
  <c r="I34" i="4"/>
  <c r="M30" i="4"/>
  <c r="O30" i="4" s="1"/>
  <c r="I30" i="4"/>
  <c r="O26" i="4"/>
  <c r="M26" i="4"/>
  <c r="I26" i="4"/>
  <c r="M22" i="4"/>
  <c r="O22" i="4" s="1"/>
  <c r="I22" i="4"/>
  <c r="O18" i="4"/>
  <c r="M18" i="4"/>
  <c r="I18" i="4"/>
  <c r="M14" i="4"/>
  <c r="O14" i="4" s="1"/>
  <c r="I14" i="4"/>
  <c r="O10" i="4"/>
  <c r="M10" i="4"/>
  <c r="I10" i="4"/>
  <c r="L9" i="4"/>
  <c r="K9" i="4"/>
  <c r="J9" i="4"/>
  <c r="J8" i="4" s="1"/>
  <c r="M99" i="3"/>
  <c r="O99" i="3" s="1"/>
  <c r="I99" i="3"/>
  <c r="O95" i="3"/>
  <c r="M95" i="3"/>
  <c r="I95" i="3"/>
  <c r="M91" i="3"/>
  <c r="O91" i="3" s="1"/>
  <c r="I91" i="3"/>
  <c r="M87" i="3"/>
  <c r="O87" i="3" s="1"/>
  <c r="I87" i="3"/>
  <c r="M83" i="3"/>
  <c r="O83" i="3" s="1"/>
  <c r="I83" i="3"/>
  <c r="O79" i="3"/>
  <c r="M79" i="3"/>
  <c r="I79" i="3"/>
  <c r="M75" i="3"/>
  <c r="O75" i="3" s="1"/>
  <c r="I75" i="3"/>
  <c r="O71" i="3"/>
  <c r="M71" i="3"/>
  <c r="I71" i="3"/>
  <c r="M67" i="3"/>
  <c r="O67" i="3" s="1"/>
  <c r="I67" i="3"/>
  <c r="O63" i="3"/>
  <c r="M63" i="3"/>
  <c r="I63" i="3"/>
  <c r="O59" i="3"/>
  <c r="M59" i="3"/>
  <c r="I59" i="3"/>
  <c r="M55" i="3"/>
  <c r="O55" i="3" s="1"/>
  <c r="I55" i="3"/>
  <c r="M51" i="3"/>
  <c r="O51" i="3" s="1"/>
  <c r="I51" i="3"/>
  <c r="O47" i="3"/>
  <c r="M47" i="3"/>
  <c r="I47" i="3"/>
  <c r="M43" i="3"/>
  <c r="O43" i="3" s="1"/>
  <c r="I43" i="3"/>
  <c r="M39" i="3"/>
  <c r="O39" i="3" s="1"/>
  <c r="I39" i="3"/>
  <c r="M35" i="3"/>
  <c r="O35" i="3" s="1"/>
  <c r="I35" i="3"/>
  <c r="O31" i="3"/>
  <c r="M31" i="3"/>
  <c r="I31" i="3"/>
  <c r="M27" i="3"/>
  <c r="O27" i="3" s="1"/>
  <c r="I27" i="3"/>
  <c r="M23" i="3"/>
  <c r="O23" i="3" s="1"/>
  <c r="I23" i="3"/>
  <c r="M19" i="3"/>
  <c r="I19" i="3"/>
  <c r="L18" i="3"/>
  <c r="K18" i="3"/>
  <c r="K8" i="3" s="1"/>
  <c r="J18" i="3"/>
  <c r="J8" i="3" s="1"/>
  <c r="O14" i="3"/>
  <c r="M14" i="3"/>
  <c r="I14" i="3"/>
  <c r="M10" i="3"/>
  <c r="O10" i="3" s="1"/>
  <c r="I10" i="3"/>
  <c r="M9" i="3"/>
  <c r="L9" i="3"/>
  <c r="K9" i="3"/>
  <c r="J9" i="3"/>
  <c r="L8" i="3"/>
  <c r="T7" i="3"/>
  <c r="O132" i="2"/>
  <c r="M132" i="2"/>
  <c r="I132" i="2"/>
  <c r="O128" i="2"/>
  <c r="M128" i="2"/>
  <c r="I128" i="2"/>
  <c r="M124" i="2"/>
  <c r="I124" i="2"/>
  <c r="L123" i="2"/>
  <c r="K123" i="2"/>
  <c r="J123" i="2"/>
  <c r="M119" i="2"/>
  <c r="O119" i="2" s="1"/>
  <c r="I119" i="2"/>
  <c r="O115" i="2"/>
  <c r="M115" i="2"/>
  <c r="I115" i="2"/>
  <c r="M111" i="2"/>
  <c r="O111" i="2" s="1"/>
  <c r="I111" i="2"/>
  <c r="M107" i="2"/>
  <c r="O107" i="2" s="1"/>
  <c r="I107" i="2"/>
  <c r="M103" i="2"/>
  <c r="O103" i="2" s="1"/>
  <c r="I103" i="2"/>
  <c r="O99" i="2"/>
  <c r="M99" i="2"/>
  <c r="I99" i="2"/>
  <c r="M95" i="2"/>
  <c r="O95" i="2" s="1"/>
  <c r="I95" i="2"/>
  <c r="L94" i="2"/>
  <c r="K94" i="2"/>
  <c r="J94" i="2"/>
  <c r="O90" i="2"/>
  <c r="M90" i="2"/>
  <c r="I90" i="2"/>
  <c r="M86" i="2"/>
  <c r="O86" i="2" s="1"/>
  <c r="I86" i="2"/>
  <c r="O82" i="2"/>
  <c r="M82" i="2"/>
  <c r="I82" i="2"/>
  <c r="O78" i="2"/>
  <c r="M78" i="2"/>
  <c r="I78" i="2"/>
  <c r="M74" i="2"/>
  <c r="O74" i="2" s="1"/>
  <c r="I74" i="2"/>
  <c r="M70" i="2"/>
  <c r="O70" i="2" s="1"/>
  <c r="I70" i="2"/>
  <c r="O66" i="2"/>
  <c r="M66" i="2"/>
  <c r="I66" i="2"/>
  <c r="M62" i="2"/>
  <c r="O62" i="2" s="1"/>
  <c r="I62" i="2"/>
  <c r="M58" i="2"/>
  <c r="O58" i="2" s="1"/>
  <c r="I58" i="2"/>
  <c r="M54" i="2"/>
  <c r="O54" i="2" s="1"/>
  <c r="I54" i="2"/>
  <c r="O50" i="2"/>
  <c r="M50" i="2"/>
  <c r="I50" i="2"/>
  <c r="M46" i="2"/>
  <c r="O46" i="2" s="1"/>
  <c r="I46" i="2"/>
  <c r="M42" i="2"/>
  <c r="O42" i="2" s="1"/>
  <c r="I42" i="2"/>
  <c r="M38" i="2"/>
  <c r="O38" i="2" s="1"/>
  <c r="I38" i="2"/>
  <c r="O34" i="2"/>
  <c r="M34" i="2"/>
  <c r="I34" i="2"/>
  <c r="M30" i="2"/>
  <c r="O30" i="2" s="1"/>
  <c r="I30" i="2"/>
  <c r="O26" i="2"/>
  <c r="M26" i="2"/>
  <c r="I26" i="2"/>
  <c r="M22" i="2"/>
  <c r="O22" i="2" s="1"/>
  <c r="I22" i="2"/>
  <c r="O18" i="2"/>
  <c r="M18" i="2"/>
  <c r="I18" i="2"/>
  <c r="O14" i="2"/>
  <c r="M14" i="2"/>
  <c r="I14" i="2"/>
  <c r="M10" i="2"/>
  <c r="I10" i="2"/>
  <c r="L9" i="2"/>
  <c r="L8" i="2" s="1"/>
  <c r="T7" i="2" s="1"/>
  <c r="K9" i="2"/>
  <c r="K8" i="2" s="1"/>
  <c r="J9" i="2"/>
  <c r="M123" i="2" l="1"/>
  <c r="O124" i="2"/>
  <c r="D13" i="1"/>
  <c r="O19" i="3"/>
  <c r="M18" i="3"/>
  <c r="M8" i="3" s="1"/>
  <c r="C13" i="1" s="1"/>
  <c r="O194" i="6"/>
  <c r="M193" i="6"/>
  <c r="M9" i="4"/>
  <c r="M99" i="6"/>
  <c r="O100" i="6"/>
  <c r="J8" i="2"/>
  <c r="M50" i="4"/>
  <c r="O51" i="4"/>
  <c r="D14" i="1" s="1"/>
  <c r="M9" i="5"/>
  <c r="O14" i="6"/>
  <c r="D18" i="1" s="1"/>
  <c r="D17" i="1" s="1"/>
  <c r="M9" i="6"/>
  <c r="M22" i="11"/>
  <c r="O27" i="11"/>
  <c r="O86" i="5"/>
  <c r="D16" i="1" s="1"/>
  <c r="D15" i="1" s="1"/>
  <c r="M85" i="5"/>
  <c r="M9" i="2"/>
  <c r="O10" i="2"/>
  <c r="M94" i="2"/>
  <c r="J8" i="6"/>
  <c r="K8" i="6"/>
  <c r="M22" i="7"/>
  <c r="O27" i="7"/>
  <c r="M176" i="7"/>
  <c r="O177" i="7"/>
  <c r="M151" i="13"/>
  <c r="O152" i="13"/>
  <c r="M9" i="14"/>
  <c r="O14" i="14"/>
  <c r="M30" i="5"/>
  <c r="M26" i="6"/>
  <c r="M22" i="8"/>
  <c r="L8" i="9"/>
  <c r="T7" i="9" s="1"/>
  <c r="M137" i="9"/>
  <c r="O142" i="9"/>
  <c r="M171" i="9"/>
  <c r="O176" i="9"/>
  <c r="M51" i="10"/>
  <c r="O56" i="10"/>
  <c r="M9" i="13"/>
  <c r="M140" i="8"/>
  <c r="O145" i="8"/>
  <c r="M22" i="10"/>
  <c r="M8" i="10" s="1"/>
  <c r="C25" i="1" s="1"/>
  <c r="E25" i="1" s="1"/>
  <c r="O23" i="10"/>
  <c r="D25" i="1" s="1"/>
  <c r="J8" i="5"/>
  <c r="M138" i="7"/>
  <c r="O143" i="7"/>
  <c r="M9" i="8"/>
  <c r="M8" i="8" s="1"/>
  <c r="C22" i="1" s="1"/>
  <c r="O14" i="8"/>
  <c r="D22" i="1" s="1"/>
  <c r="D21" i="1" s="1"/>
  <c r="M71" i="8"/>
  <c r="M9" i="9"/>
  <c r="O10" i="9"/>
  <c r="D24" i="1" s="1"/>
  <c r="D23" i="1" s="1"/>
  <c r="M68" i="9"/>
  <c r="M9" i="11"/>
  <c r="O10" i="11"/>
  <c r="D27" i="1" s="1"/>
  <c r="M110" i="11"/>
  <c r="O111" i="11"/>
  <c r="M14" i="12"/>
  <c r="O19" i="12"/>
  <c r="D28" i="1" s="1"/>
  <c r="M36" i="12"/>
  <c r="O37" i="12"/>
  <c r="M26" i="14"/>
  <c r="O31" i="14"/>
  <c r="M9" i="7"/>
  <c r="M8" i="7" s="1"/>
  <c r="C20" i="1" s="1"/>
  <c r="O10" i="7"/>
  <c r="M109" i="7"/>
  <c r="O110" i="7"/>
  <c r="M26" i="9"/>
  <c r="O27" i="9"/>
  <c r="M59" i="9"/>
  <c r="O60" i="9"/>
  <c r="M60" i="11"/>
  <c r="O61" i="11"/>
  <c r="J8" i="12"/>
  <c r="M118" i="13"/>
  <c r="O119" i="13"/>
  <c r="D30" i="1" s="1"/>
  <c r="D29" i="1" s="1"/>
  <c r="C19" i="1" l="1"/>
  <c r="M3" i="7" s="1"/>
  <c r="E13" i="1"/>
  <c r="E12" i="1" s="1"/>
  <c r="C12" i="1"/>
  <c r="D26" i="1"/>
  <c r="M8" i="9"/>
  <c r="C24" i="1" s="1"/>
  <c r="D32" i="1"/>
  <c r="D31" i="1" s="1"/>
  <c r="M8" i="12"/>
  <c r="C28" i="1" s="1"/>
  <c r="E28" i="1" s="1"/>
  <c r="M8" i="11"/>
  <c r="C27" i="1" s="1"/>
  <c r="M8" i="14"/>
  <c r="C32" i="1" s="1"/>
  <c r="D11" i="1"/>
  <c r="D10" i="1" s="1"/>
  <c r="M8" i="5"/>
  <c r="C16" i="1" s="1"/>
  <c r="M8" i="4"/>
  <c r="C14" i="1" s="1"/>
  <c r="E14" i="1" s="1"/>
  <c r="E22" i="1"/>
  <c r="E21" i="1" s="1"/>
  <c r="C21" i="1"/>
  <c r="M3" i="8" s="1"/>
  <c r="M8" i="13"/>
  <c r="C30" i="1" s="1"/>
  <c r="D20" i="1"/>
  <c r="D19" i="1" s="1"/>
  <c r="M8" i="2"/>
  <c r="C11" i="1" s="1"/>
  <c r="M8" i="6"/>
  <c r="C18" i="1" s="1"/>
  <c r="D12" i="1"/>
  <c r="E18" i="1" l="1"/>
  <c r="E17" i="1" s="1"/>
  <c r="C17" i="1"/>
  <c r="M3" i="6" s="1"/>
  <c r="M3" i="3"/>
  <c r="M3" i="4"/>
  <c r="C10" i="1"/>
  <c r="E11" i="1"/>
  <c r="E10" i="1" s="1"/>
  <c r="E32" i="1"/>
  <c r="E31" i="1" s="1"/>
  <c r="C31" i="1"/>
  <c r="M3" i="14" s="1"/>
  <c r="C26" i="1"/>
  <c r="E27" i="1"/>
  <c r="E26" i="1" s="1"/>
  <c r="E24" i="1"/>
  <c r="E23" i="1" s="1"/>
  <c r="C23" i="1"/>
  <c r="E30" i="1"/>
  <c r="E29" i="1" s="1"/>
  <c r="C29" i="1"/>
  <c r="M3" i="13" s="1"/>
  <c r="E16" i="1"/>
  <c r="E15" i="1" s="1"/>
  <c r="C15" i="1"/>
  <c r="M3" i="5" s="1"/>
  <c r="E20" i="1"/>
  <c r="E19" i="1" s="1"/>
  <c r="M3" i="9" l="1"/>
  <c r="M3" i="10"/>
  <c r="C7" i="1"/>
  <c r="M3" i="12"/>
  <c r="M3" i="11"/>
  <c r="M3" i="2"/>
  <c r="C6" i="1"/>
</calcChain>
</file>

<file path=xl/sharedStrings.xml><?xml version="1.0" encoding="utf-8"?>
<sst xmlns="http://schemas.openxmlformats.org/spreadsheetml/2006/main" count="7517" uniqueCount="1428">
  <si>
    <t xml:space="preserve">             Aspe</t>
  </si>
  <si>
    <t>Soupis objektů s DPH</t>
  </si>
  <si>
    <t>S631600426</t>
  </si>
  <si>
    <t>Vybudování zastávky Příbram sídliště</t>
  </si>
  <si>
    <t>ZŘ</t>
  </si>
  <si>
    <t>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</si>
  <si>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</si>
  <si>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</si>
  <si>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</si>
  <si>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</si>
  <si>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</si>
  <si>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</si>
  <si>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</si>
  <si>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D.1</t>
  </si>
  <si>
    <t>Železniční zabezpečovací zařízení</t>
  </si>
  <si>
    <t xml:space="preserve">           Aspe</t>
  </si>
  <si>
    <t xml:space="preserve">  PS 01</t>
  </si>
  <si>
    <t xml:space="preserve">  Úprava zabezpečovacího zařízení</t>
  </si>
  <si>
    <t>SŽDC05</t>
  </si>
  <si>
    <t>S</t>
  </si>
  <si>
    <t>O</t>
  </si>
  <si>
    <t>Příloha k formuláři pro ocenění nabídky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</si>
  <si>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</si>
  <si>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</si>
  <si>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</si>
  <si>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</si>
  <si>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</si>
  <si>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</si>
  <si>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</si>
  <si>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</si>
  <si>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</si>
  <si>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</si>
  <si>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</si>
  <si>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</si>
  <si>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</si>
  <si>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</si>
  <si>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</si>
  <si>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</si>
  <si>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Cena</t>
  </si>
  <si>
    <t>Dodávka</t>
  </si>
  <si>
    <t>Montáž</t>
  </si>
  <si>
    <t>Jednotková</t>
  </si>
  <si>
    <t>Celkem</t>
  </si>
  <si>
    <t>Cenové soustavy</t>
  </si>
  <si>
    <t>Počet položek s nulovou cenou</t>
  </si>
  <si>
    <t>O1</t>
  </si>
  <si>
    <t>PS 01</t>
  </si>
  <si>
    <t>Úprava zabezpečovacího zařízení</t>
  </si>
  <si>
    <t>SD</t>
  </si>
  <si>
    <t>1</t>
  </si>
  <si>
    <t>ÚPRAVA PZS</t>
  </si>
  <si>
    <t>P</t>
  </si>
  <si>
    <t>R-75D221</t>
  </si>
  <si>
    <t/>
  </si>
  <si>
    <t>VÝSTRAŽNÍK BEZ ZÁVORY, 1 SKŘÍŇ - DODÁVKA</t>
  </si>
  <si>
    <t>KUS</t>
  </si>
  <si>
    <t>R-položky</t>
  </si>
  <si>
    <t>PP</t>
  </si>
  <si>
    <t>popis položky</t>
  </si>
  <si>
    <t>VV</t>
  </si>
  <si>
    <t>výkaz výměr</t>
  </si>
  <si>
    <t>1. Položka obsahuje:  
– dodávka výstražníku bez závory 1 skříň podle jeho typu a potřebného pomocného materiálu a dopravy do staveništního skladu  
– dodávku výstražníku bez závory 1 skříň včetně pomocného materiálu, dopravu do místa určení  
2. Položka neobsahuje:  
X  
3. Způsob měření:  
Udává se počet kusů kompletní konstrukce nebo práce.</t>
  </si>
  <si>
    <t>75D227</t>
  </si>
  <si>
    <t>VÝSTRAŽNÍK BEZ ZÁVORY, 1 SKŘÍŇ - MONTÁŽ</t>
  </si>
  <si>
    <t>OTSKP</t>
  </si>
  <si>
    <t>Technická specifikace položky odpovídá příslušné cenové soustavě.</t>
  </si>
  <si>
    <t>743311</t>
  </si>
  <si>
    <t>VÝLOŽNÍK PRO MONTÁŽ SVÍTIDLA NA STOŽÁR JEDNORAMENNÝ DÉLKA VYLOŽENÍ DO 1 M</t>
  </si>
  <si>
    <t>4</t>
  </si>
  <si>
    <t>R-75D111</t>
  </si>
  <si>
    <t>Úprava zapojení PZS v km 71,676</t>
  </si>
  <si>
    <t>5</t>
  </si>
  <si>
    <t>75A111</t>
  </si>
  <si>
    <t>KABEL METALICKÝ JEDNOPLÁŠŤOVÝ DO 12 PÁRŮ - DODÁVKA</t>
  </si>
  <si>
    <t>KMPÁR</t>
  </si>
  <si>
    <t>6</t>
  </si>
  <si>
    <t>75A217</t>
  </si>
  <si>
    <t>ZATAŽENÍ A SPOJKOVÁNÍ KABELŮ DO 12 PÁRŮ - MONTÁŽ</t>
  </si>
  <si>
    <t>7</t>
  </si>
  <si>
    <t>742N11</t>
  </si>
  <si>
    <t>UKONČENÍ 19-24ŽÍLOVÉHO KABELU V ROZVADĚČI NEBO NA PŘÍSTROJI DO 2,5 MM2</t>
  </si>
  <si>
    <t>8</t>
  </si>
  <si>
    <t>75A321</t>
  </si>
  <si>
    <t>SPOJKA ROVNÁ PRO PLASTOVÉ KABELY S JÁDRY O PRŮMĚRU 1 MM2 DO 12 PÁRŮ</t>
  </si>
  <si>
    <t>9</t>
  </si>
  <si>
    <t>75A311</t>
  </si>
  <si>
    <t>KABELOVÁ FORMA (UKONČENÍ KABELŮ) PRO KABELY ZABEZPEČOVACÍ DO 12 PÁRŮ</t>
  </si>
  <si>
    <t>10</t>
  </si>
  <si>
    <t>75IFC1</t>
  </si>
  <si>
    <t>KABELOVÝ ZÁVĚR DO 20 ŽIL</t>
  </si>
  <si>
    <t>11</t>
  </si>
  <si>
    <t>75IFCY</t>
  </si>
  <si>
    <t>KABELOVÝ ZÁVĚR - DEMONTÁŽ</t>
  </si>
  <si>
    <t>12</t>
  </si>
  <si>
    <t>75IFCX</t>
  </si>
  <si>
    <t>KABELOVÝ ZÁVĚR - MONTÁŽ</t>
  </si>
  <si>
    <t>13</t>
  </si>
  <si>
    <t>744611</t>
  </si>
  <si>
    <t>JISTIČ JEDNOPÓLOVÝ (10 KA) DO 2 A</t>
  </si>
  <si>
    <t>14</t>
  </si>
  <si>
    <t>747701</t>
  </si>
  <si>
    <t>DOKONČOVACÍ MONTÁŽNÍ PRÁCE NA ELEKTRICKÉM ZAŘÍZENÍ</t>
  </si>
  <si>
    <t>HOD</t>
  </si>
  <si>
    <t>15</t>
  </si>
  <si>
    <t>R-75G312</t>
  </si>
  <si>
    <t>PRACOVIŠTĚ JOP - ÚPRAVA</t>
  </si>
  <si>
    <t>16</t>
  </si>
  <si>
    <t>75E1B7</t>
  </si>
  <si>
    <t>REGULACE A ZKOUŠENÍ ZABEZPEČOVACÍHO ZAŘÍZENÍ</t>
  </si>
  <si>
    <t>17</t>
  </si>
  <si>
    <t>75E197</t>
  </si>
  <si>
    <t>PŘÍPRAVA A CELKOVÉ ZKOUŠKY PŘEJEZDOVÉHO ZABEZPEČOVACÍHO ZAŘÍZENÍ PRO JEDNU KOLEJ</t>
  </si>
  <si>
    <t>18</t>
  </si>
  <si>
    <t>75E1C7</t>
  </si>
  <si>
    <t>PROTOKOL UTZ</t>
  </si>
  <si>
    <t>19</t>
  </si>
  <si>
    <t>75E117</t>
  </si>
  <si>
    <t>DOZOR PRACOVNÍKŮ PROVOZOVATELE PŘI PRÁCI NA ŽIVÉM ZAŘÍZENÍ</t>
  </si>
  <si>
    <t>20</t>
  </si>
  <si>
    <t>75C917</t>
  </si>
  <si>
    <t>SNÍMAČ POČÍTAČE NÁPRAV - MONTÁŽ</t>
  </si>
  <si>
    <t>21</t>
  </si>
  <si>
    <t>75C918</t>
  </si>
  <si>
    <t>SNÍMAČ POČÍTAČE NÁPRAV - DEMONTÁŽ</t>
  </si>
  <si>
    <t>Zemní práce</t>
  </si>
  <si>
    <t>22</t>
  </si>
  <si>
    <t>132836</t>
  </si>
  <si>
    <t>HLOUBENÍ RÝH ŠÍŘ DO 2M PAŽ I NEPAŽ TŘ. II, ODVOZ DO 12KM</t>
  </si>
  <si>
    <t>M3</t>
  </si>
  <si>
    <t>23</t>
  </si>
  <si>
    <t>702211</t>
  </si>
  <si>
    <t>KABELOVÁ CHRÁNIČKA ZEMNÍ DN DO 100 MM</t>
  </si>
  <si>
    <t>M</t>
  </si>
  <si>
    <t>24</t>
  </si>
  <si>
    <t>702312</t>
  </si>
  <si>
    <t>ZAKRYTÍ KABELŮ VÝSTRAŽNOU FÓLIÍ ŠÍŘKY PŘES 20 DO 40 CM</t>
  </si>
  <si>
    <t>25</t>
  </si>
  <si>
    <t>122836</t>
  </si>
  <si>
    <t>ODKOPÁVKY A PROKOPÁVKY OBECNÉ TŘ. II, ODVOZ DO 12KM</t>
  </si>
  <si>
    <t>26</t>
  </si>
  <si>
    <t>17411</t>
  </si>
  <si>
    <t>ZÁSYP JAM A RÝH ZEMINOU SE ZHUTNĚNÍM</t>
  </si>
  <si>
    <t>27</t>
  </si>
  <si>
    <t>R-2911</t>
  </si>
  <si>
    <t>GEODETICKÉ ZAMĚŘENÍ</t>
  </si>
  <si>
    <t>28</t>
  </si>
  <si>
    <t>18214</t>
  </si>
  <si>
    <t>ÚPRAVA POVRCHŮ SROVNÁNÍM ÚZEMÍ V TL DO 0,25M</t>
  </si>
  <si>
    <t>M2</t>
  </si>
  <si>
    <t>Poplatky za likvidace odpadů</t>
  </si>
  <si>
    <t>29</t>
  </si>
  <si>
    <t>015112</t>
  </si>
  <si>
    <t>POPLATKY ZA LIKVIDACŮ ODPADŮ NEKONTAMINOVANÝCH - 17 05 04  VYTĚŽENÉ ZEMINY A HORNINY -  II. TŘÍDA TĚŽITELNOSTI</t>
  </si>
  <si>
    <t>T</t>
  </si>
  <si>
    <t>30</t>
  </si>
  <si>
    <t>015120</t>
  </si>
  <si>
    <t>POPLATKY ZA LIKVIDACŮ ODPADŮ NEKONTAMINOVANÝCH - 17 01 02  STAVEBNÍ A DEMOLIČNÍ SUŤ (CIHLY)</t>
  </si>
  <si>
    <t>31</t>
  </si>
  <si>
    <t>015510</t>
  </si>
  <si>
    <t>POPLATKY ZA LIKVIDACŮ ODPADŮ NEBEZPEČNÝCH - 17 05 07*  LOKÁLNĚ ZNEČIŠTĚNÝ ŠTĚRK A ZEMINA Z KOLEJIŠTĚ (VÝHYBKY)</t>
  </si>
  <si>
    <t>D.2</t>
  </si>
  <si>
    <t>Železniční sdělovací zařízení</t>
  </si>
  <si>
    <t xml:space="preserve">  PS 02</t>
  </si>
  <si>
    <t xml:space="preserve">  Elektronický informační systém</t>
  </si>
  <si>
    <t>PS 02</t>
  </si>
  <si>
    <t>Elektronický informační systém</t>
  </si>
  <si>
    <t>070.2</t>
  </si>
  <si>
    <t>Všeobecné práce pro informační systém</t>
  </si>
  <si>
    <t>703411</t>
  </si>
  <si>
    <t>ELEKTROINSTALAČNÍ TRUBKA PLASTOVÁ VČETNĚ UPEVNĚNÍ A PŘÍSLUŠENSTVÍ DN PRŮMĚRU DO 25 MM</t>
  </si>
  <si>
    <t>OTSKP 19</t>
  </si>
  <si>
    <t>1. Položka obsahuje:    
– přípravu podkladu pro osazení    
2. Položka neobsahuje:    
X    
3. Způsob měření:    
Měří se metr délkový.</t>
  </si>
  <si>
    <t>[bez vazby na CS]</t>
  </si>
  <si>
    <t>7.2</t>
  </si>
  <si>
    <t>Informační systém</t>
  </si>
  <si>
    <t>742G11</t>
  </si>
  <si>
    <t>KABEL NN DVOU- A TŘÍŽÍLOVÝ CU S PLASTOVOU IZOLACÍ DO 2,5 MM2</t>
  </si>
  <si>
    <t>1. Položka obsahuje:    
– manipulace a uložení kabelu (do země, chráničky, kanálu, na rošty, na TV a pod.)    
2. Položka neobsahuje:    
– příchytky, spojky, koncovky, chráničky apod.    
3. Způsob měření:    
Měří se metr délkový.</t>
  </si>
  <si>
    <t>742L11</t>
  </si>
  <si>
    <t>UKONČENÍ DVOU AŽ PĚTIŽÍLOVÉHO KABELU V ROZVADĚČI NEBO NA PŘÍSTROJI DO 2,5 MM2</t>
  </si>
  <si>
    <t>1. Položka obsahuje:    
– všechny práce spojené s úpravou kabelů pro montáž včetně veškerého příslušentsví    
2. Položka neobsahuje:    
X    
3. Způsob měření:    
Udává se počet kusů kompletní konstrukce nebo práce.</t>
  </si>
  <si>
    <t>75I121</t>
  </si>
  <si>
    <t>KABEL ZEMNÍ JEDNOPLÁŠŤOVÝ BEZ PANCÍŘE PRŮMĚRU ŽÍLY 0,8 MM DO 5XN</t>
  </si>
  <si>
    <t>KMČTYŘKA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</si>
  <si>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</t>
  </si>
  <si>
    <t>75I12X</t>
  </si>
  <si>
    <t>KABEL ZEMNÍ JEDNOPLÁŠŤOVÝ BEZ PANCÍŘE PRŮMĚRU ŽÍLY 0,8 MM - MONTÁŽ</t>
  </si>
  <si>
    <t>1. Položka obsahuje:    
– práce spojené s montáží specifikované kabelizace specifikovaným způsobem (uložení na konstrukci, uložení, zatažení)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metrech.</t>
  </si>
  <si>
    <t>75J321</t>
  </si>
  <si>
    <t>KABEL SDĚLOVACÍ PRO STRUKTUROVANOU KABELÁŽ FTP/STP</t>
  </si>
  <si>
    <t>1. Položka obsahuje:    
– dodávku specifikované kabelizace včetně potřebného drobného montážního materiálu    
– dopravu a skladování    
2. Položka neobsahuje:    
X    
3. Způsob měření:    
Dodávka specifikované kabelizace se měří v délce udané v kmpárech.</t>
  </si>
  <si>
    <t>75J32X</t>
  </si>
  <si>
    <t>KABEL SDĚLOVACÍ PRO STRUKTUROVANOU KABELÁŽ FTP/STP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</si>
  <si>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kmpárech.</t>
  </si>
  <si>
    <t>75IH31</t>
  </si>
  <si>
    <t>UKONČENÍ KABELU FORMA KABELOVÁ DÉLKY DO 0,5 M DO 5XN</t>
  </si>
  <si>
    <t>1. Položka obsahuje:    
– kompletní ukončení specifikované kabelizace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</si>
  <si>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742M11</t>
  </si>
  <si>
    <t>UKONČENÍ 7-12ŽÍLOVÉHO KABELU V ROZVADĚČI NEBO NA PŘÍSTROJI DO 2,5 MM2</t>
  </si>
  <si>
    <t>75L362</t>
  </si>
  <si>
    <t>NÁSTUPIŠTNÍ TABULE IS OBOUSTRANNÁ BEZ ČÍSLA KOLEJE + HODINY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</si>
  <si>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</si>
  <si>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75L36X</t>
  </si>
  <si>
    <t>NÁSTUPIŠTNÍ TABULE IS - MONTÁŽ</t>
  </si>
  <si>
    <t>1. Položka obsahuje:    
– kompletní montáž (oživení, konfigurace, nastavení a uvedení do provozu) specifikovaného bloku/zařízení a souvisejícího příslušenství včetně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</si>
  <si>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75L3A1</t>
  </si>
  <si>
    <t>INFORMAČNÍ PRVEK, HLASOVÝ MODUL PRO NEVIDOMÉ</t>
  </si>
  <si>
    <t>75L3A4</t>
  </si>
  <si>
    <t>INFORMAČNÍ PRVEK, ZÁVĚS PRO INFORMAČNÍ TABULE</t>
  </si>
  <si>
    <t>75L3A7</t>
  </si>
  <si>
    <t>INFORMAČNÍ PRVEK, SLOUP PRO JEDNU INFORMAČNÍ TABULI SE ZASTŘEŠENÍM</t>
  </si>
  <si>
    <t>75L3AX</t>
  </si>
  <si>
    <t>INFORMAČNÍ PRVEK, - MONTÁŽ</t>
  </si>
  <si>
    <t>75L3EE</t>
  </si>
  <si>
    <t>SW MODUL PRO PODPORU HLASOVÉHO MODULU PRO NEVIDOMÉ PRO JEDNOTLIVOU STANICI NA TRATI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</si>
  <si>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2. Položka neobsahuje:    
X    
3. Zp</t>
  </si>
  <si>
    <t>75L3EC</t>
  </si>
  <si>
    <t>SW MODUL DÁLKOVÉHO ŘÍZENÍ TABULÍ (PRO JEDNOTLIVOU STANICI NA TRATI)</t>
  </si>
  <si>
    <t>1. Položka obsahuje:    
– cenu za práce spojené s uváděním zařízení do provozu, drobné montážní práce v rozvaděčích, koordinaci se zhotoviteli souvisejících zařízení apod.    
2. Položka neobsahuje:    
X    
3. Způsob měření:    
Udává se čas v hodinách.</t>
  </si>
  <si>
    <t>747702</t>
  </si>
  <si>
    <t>ÚPRAVA ZAPOJENÍ STÁVAJÍCÍCH KABELOVÝCH SKŘÍNÍ/ROZVADĚČŮ</t>
  </si>
  <si>
    <t>1. Položka obsahuje:    
– cenu za veškeré náklady na provedení provizorních úprav zapojení stávajících kabelových skříní / rozvaděčů v průběhu výstavy ( pro montáž nových i provizorních kabelů, drobné úpravy výstroje apod. )    
2. Položka neobsahuje:    
X    
3. Způsob měření:    
Udává se čas v hodinách.</t>
  </si>
  <si>
    <t>75L3I1</t>
  </si>
  <si>
    <t>ZAŠKOLENÍ OBSLUHY NA MÍSTĚ, INSTALACE, DOPRAVA DO 200 KM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</si>
  <si>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2. Položka neobsahuje:    
X    
3. Způsob měření:    
Udává se počet kusů kompletní konstrukce nebo práce.</t>
  </si>
  <si>
    <t>75L3J1</t>
  </si>
  <si>
    <t>ŠÉFMONTÁŽE, ZKOUŠENÍ, OŽIVENÍ, REVIZE INFORMAČNÍHO SYSTÉMU DO 10 PRVKŮ</t>
  </si>
  <si>
    <t>74F323</t>
  </si>
  <si>
    <t>1. Položka obsahuje:    
– protokol autorizovaným revizním technikem na zařízeních trakčního vedení podle požadavku ČSN, včetně hodnocení    
2. Položka neobsahuje:    
X    
3. Způsob měření:    
Udává se počet kusů kompletní konstrukce nebo práce.</t>
  </si>
  <si>
    <t xml:space="preserve">  PS 03</t>
  </si>
  <si>
    <t xml:space="preserve">  Rozhlas</t>
  </si>
  <si>
    <t>PS 03</t>
  </si>
  <si>
    <t>Rozhlas</t>
  </si>
  <si>
    <t>070.3</t>
  </si>
  <si>
    <t>Všeobecné práce pro rozhlas pro cestující</t>
  </si>
  <si>
    <t>68</t>
  </si>
  <si>
    <t>75I911</t>
  </si>
  <si>
    <t>OPTOTRUBKA HDPE PRŮMĚRU DO 40 MM</t>
  </si>
  <si>
    <t>69</t>
  </si>
  <si>
    <t>75I91X</t>
  </si>
  <si>
    <t>OPTOTRUBKA HDPE - MONTÁŽ</t>
  </si>
  <si>
    <t>70</t>
  </si>
  <si>
    <t>75I961</t>
  </si>
  <si>
    <t>OPTOTRUBKA - HERMETIZACE ÚSEKU DO 2000 M</t>
  </si>
  <si>
    <t>ÚSEK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</si>
  <si>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úseků.</t>
  </si>
  <si>
    <t>71</t>
  </si>
  <si>
    <t>75I962</t>
  </si>
  <si>
    <t>OPTOTRUBKA - KALIBRACE</t>
  </si>
  <si>
    <t>1. Položka obsahuje:    
– práce spojené s měřením specifikované kabelizace specifikovaným způsobem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Měřící práce se udávají počtem metrů.</t>
  </si>
  <si>
    <t>72</t>
  </si>
  <si>
    <t>75IA11</t>
  </si>
  <si>
    <t>OPTOTRUBKOVÁ SPOJKA  PRŮMĚRU DO 40 MM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</si>
  <si>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a práce.</t>
  </si>
  <si>
    <t>73</t>
  </si>
  <si>
    <t>75IA1X</t>
  </si>
  <si>
    <t>OPTOTRUBKOVÁ SPOJKA  - MONTÁŽ</t>
  </si>
  <si>
    <t>1. Položka obsahuje:    
– kompletní montáž specifikovaného bloku/zařízení a souvisejícího příslušenství včetně potřebného drobného montážního materiálu    
– veškeré potřebné mechanizmy, včetně obsluhy, náklady na mzdy a přibližné (průměrné) náklady na pořízení potřebných materiálů včetně všech ostatních vedlejších nákladů    
2. Položka neobsahuje:    
X    
3. Způsob měření:    
Udává se počet kusů kompletní konstrukce nebo práce.</t>
  </si>
  <si>
    <t>74</t>
  </si>
  <si>
    <t>75IA71</t>
  </si>
  <si>
    <t>OPTOTRUBKOVÁ PRŮCHODKA PRŮMĚRU DO 40 MM</t>
  </si>
  <si>
    <t>75</t>
  </si>
  <si>
    <t>75IA7X</t>
  </si>
  <si>
    <t>OPTOTRUBKOVÁ PRŮCHODKA - MONTÁŽ</t>
  </si>
  <si>
    <t>76</t>
  </si>
  <si>
    <t>1. Položka obsahuje:    
– proražení otvoru zdivem o průřezu od 0,01 do 0,025m2    
– úpravu a začištění omítky po montáži vedení    
– pomocné mechanismy    
2. Položka neobsahuje:    
– protipožární ucpávku    
3. Způsob měření:    
Udává se počet kusů kompletní konstrukce nebo práce.</t>
  </si>
  <si>
    <t>77</t>
  </si>
  <si>
    <t>7.3</t>
  </si>
  <si>
    <t>Rozhlas pro cestující</t>
  </si>
  <si>
    <t>75L191</t>
  </si>
  <si>
    <t>KABEL SILOVÝ PRO ROZHLAS PRŮMĚRU DO 1,5 MM2</t>
  </si>
  <si>
    <t>kmžíla</t>
  </si>
  <si>
    <t>1. Položka obsahuje:    
– dodávku specifikovaného kabelu včetně potřebného drobného montážního materiálu    
– dopravu a skladování    
– práce spojené s uložením specifikovaného kabelu specifikovaným způsobem    
– veškeré potřebné mechanizmy, včetně obsluhy, náklady na mzdy a přibližné (průměrné) náklady na pořízení potřebných materiálů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</t>
  </si>
  <si>
    <t>742G31</t>
  </si>
  <si>
    <t>KABEL NN DVOU- A TŘÍŽÍLOVÝ CU S PLASTOVOU IZOLACÍ STÍNĚNÝ DO 2,5 MM2</t>
  </si>
  <si>
    <t>75L19X</t>
  </si>
  <si>
    <t>KABEL SILOVÝ PRO ROZHLAS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</si>
  <si>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kmžíla.</t>
  </si>
  <si>
    <t>75I811</t>
  </si>
  <si>
    <t>KABEL OPTICKÝ SINGLEMODE DO 12 VLÁKEN</t>
  </si>
  <si>
    <t>KMVLÁKNO</t>
  </si>
  <si>
    <t>1. Položka obsahuje:    
– dodávku specifikované kabelizace včetně potřebného drobného montážního materiálu    
– dopravu a skladování    
– práce spojené s montáží specifikované kabelizace specifikovaným způsobem (uložení na konstrukci, zafouknutí, zafouknutí do obsazené trubky, zatažení)    
– veškeré potřebné mechanizmy, včetně obsluhy, náklady na mzdy a přibližné (průměrné) náklady na pořízení potřebných materiálů    
2. Položka neobsahuje:    
X    
3. Způsob měření:</t>
  </si>
  <si>
    <t>75I819</t>
  </si>
  <si>
    <t>KABEL OPTICKÝ SINGLEMODE - MONTÁŽ DO OSAZENÉ TRUBKY</t>
  </si>
  <si>
    <t>1. Položka obsahuje:    
– práce spojené s montáží specifikované kabelizace specifikovaným způsobem (zafouknutí do obsazené trubky)    
– veškeré potřebné mechanizmy, včetně obsluhy, náklady na mzdy a přibližné (průměrné) náklady na pořízení potřebných ma</t>
  </si>
  <si>
    <t>75I841</t>
  </si>
  <si>
    <t>KABEL OPTICKÝ - REZERVA DO 500 MM</t>
  </si>
  <si>
    <t>75I84X</t>
  </si>
  <si>
    <t>KABEL OPTICKÝ - REZERVA DO 500 MM - MONTÁŽ</t>
  </si>
  <si>
    <t>75IEE1</t>
  </si>
  <si>
    <t>OPTICKÝ ROZVADĚČ 19" PROVEDENÍ DO 12 VLÁKEN</t>
  </si>
  <si>
    <t>75IEEX</t>
  </si>
  <si>
    <t>OPTICKÝ ROZVADĚČ 19" PROVEDENÍ - MONTÁŽ</t>
  </si>
  <si>
    <t>75IEF1</t>
  </si>
  <si>
    <t>OPTICKÝ ROZVADĚČ NA ZEĎ DO 12 VLÁKEN</t>
  </si>
  <si>
    <t>75IEFX</t>
  </si>
  <si>
    <t>OPTICKÝ ROZVADĚČ NA ZEĎ - MONTÁŽ</t>
  </si>
  <si>
    <t>75J821</t>
  </si>
  <si>
    <t>OPTICKÝ PIGTAIL SINGLEMODE DO 2 M</t>
  </si>
  <si>
    <t>1. Položka obsahuje:    
– dodávku specifikované kabelizace včetně potřebného drobného montážního materiálu    
– dopravu a skladování    
2. Položka neobsahuje:    
X    
3. Způsob měření:    
Dodávka specifikované kabelizace se měří v délce udané v kusech.</t>
  </si>
  <si>
    <t>75J82X</t>
  </si>
  <si>
    <t>OPTICKÝ PIGTAIL SINGLEMODE - MONTÁŽ</t>
  </si>
  <si>
    <t>1. Položka obsahuje:    
– práce spojené s montáží specifikované kabelizace specifikovaným způsobem    
– veškeré potřebné mechanizmy, včetně obsluhy, náklady na mzdy a přibližné (průměrné) náklady na pořízení potřebných materiálů    
2. Položka neobsahuje:    
X    
3. Způsob měření:    
Práce specifikovaného se měří délce kabelizace udané v kusech.</t>
  </si>
  <si>
    <t>75J921</t>
  </si>
  <si>
    <t>OPTICKÝ PATCHCORD SINGLEMODE DO 5 M</t>
  </si>
  <si>
    <t>75J92X</t>
  </si>
  <si>
    <t>OPTICKÝ PATCHCORD SINGLEMODE - MONTÁŽ</t>
  </si>
  <si>
    <t>75IH61</t>
  </si>
  <si>
    <t>UKONČENÍ KABELU OPTICKÉHO DO 12 VLÁKEN</t>
  </si>
  <si>
    <t>742J14</t>
  </si>
  <si>
    <t>KONEKTORY NA OPTICKÝ KABEL</t>
  </si>
  <si>
    <t>Položka obsahuje: Dodávku a montáž včetně podružného montážního materiálu, dopravu na staveniště, připojení na kabel a zapojení na zařízení. Dále obsahuje cenu za pom. mechanismy včetně všech    
ostatních vedlejších nákladů</t>
  </si>
  <si>
    <t>75IK21</t>
  </si>
  <si>
    <t>MĚŘENÍ KOMPLEXNÍ OPTICKÉHO KABELU</t>
  </si>
  <si>
    <t>VLÁKNO</t>
  </si>
  <si>
    <t>1. Položka obsahuje:    
– práce spojené s měřením optické kabelizace splňující  „Základní technické specifikace optických kabelů a jejich příslušenství v telekomunikační síti SŽDC“, vydaném SŽDC s.o., Odbor automatizace a elektrotechniky, č.j.22942/2015-SŽDC – O14 ""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</t>
  </si>
  <si>
    <t>75IE91R</t>
  </si>
  <si>
    <t>SKŘÍŇ KLIMATIZOVANÁ JEDNODUCHÁ PŘES 25 U</t>
  </si>
  <si>
    <t>75K413</t>
  </si>
  <si>
    <t>MĚNIČ NAPĚTÍ (STŘÍDAČ) 48 V DC/230 V AC DO 1000 VA</t>
  </si>
  <si>
    <t>75K41X</t>
  </si>
  <si>
    <t>MĚNIČ NAPĚTÍ (STŘÍDAČ) 48 V DC/230 V AC - MONTÁŽ</t>
  </si>
  <si>
    <t>75K232</t>
  </si>
  <si>
    <t>NAPÁJECÍ ZDROJ 48 V DC DO 10 A</t>
  </si>
  <si>
    <t>75K23X</t>
  </si>
  <si>
    <t>NAPÁJECÍ ZDROJ 48 V DC - MONTÁŽ</t>
  </si>
  <si>
    <t>75K321</t>
  </si>
  <si>
    <t>ZÁLOŽNÍ ZDROJ UPS 230 V DO 1000 VA - DODÁVKA</t>
  </si>
  <si>
    <t>75K32X</t>
  </si>
  <si>
    <t>ZÁLOŽNÍ ZDROJ UPS 230 V DO 1000 VA - MONTÁŽ</t>
  </si>
  <si>
    <t>744612</t>
  </si>
  <si>
    <t>JISTIČ JEDNOPÓLOVÝ (10 KA) OD 4 DO 10 A</t>
  </si>
  <si>
    <t>1. Položka obsahuje:    
– veškerý spojovací materiál vč. připojovacího vedení    
– technický popis viz. projektová dokumentace    
2. Položka neobsahuje:    
X    
3. Způsob měření:    
Udává se počet kusů kompletní konstrukce nebo práce.</t>
  </si>
  <si>
    <t>75L112</t>
  </si>
  <si>
    <t>ROZHLASOVÁ ÚSTŘEDNA DIGITÁLNÍ (IP) PROVEDENÍ SE ZESILOVAČEM DO 100W</t>
  </si>
  <si>
    <t>75L11X</t>
  </si>
  <si>
    <t>ROZHLASOVÁ ÚSTŘEDNA - MONTÁŽ</t>
  </si>
  <si>
    <t>75L141R</t>
  </si>
  <si>
    <t>ROZHLASOVÝ OVLÁDACÍ PRVEK MICRO PC</t>
  </si>
  <si>
    <t>Položka obsahuje kompletní dodávku dle názvu.</t>
  </si>
  <si>
    <t>75L14X</t>
  </si>
  <si>
    <t>ROZHLASOVÝ OVLÁDACÍ PRVEK - MONTÁŽ</t>
  </si>
  <si>
    <t>32</t>
  </si>
  <si>
    <t>75L117</t>
  </si>
  <si>
    <t>ROZHLASOVÁ ÚSTŘEDNA VSTUPNĚ-VÝSTUPNÍ JEDNOTKA</t>
  </si>
  <si>
    <t>33</t>
  </si>
  <si>
    <t>75L121</t>
  </si>
  <si>
    <t>PŘÍSLUŠENSTVÍ ÚSTŘEDNY - ZÁLOHOVANÝ ZDROJ ROZHLASU</t>
  </si>
  <si>
    <t>34</t>
  </si>
  <si>
    <t>75L123</t>
  </si>
  <si>
    <t>PŘÍSLUŠENSTVÍ ÚSTŘEDNY - SPOJOVACÍ MODUL ROZHLASU</t>
  </si>
  <si>
    <t>35</t>
  </si>
  <si>
    <t>75L126</t>
  </si>
  <si>
    <t>PŘÍSLUŠENSTVÍ ÚSTŘEDNY - ŘÍZENÍ ROZHLASOVÉ ÚSTŘEDNY</t>
  </si>
  <si>
    <t>36</t>
  </si>
  <si>
    <t>75L12X</t>
  </si>
  <si>
    <t>PŘÍSLUŠENSTVÍ ÚSTŘEDNY - MONTÁŽ</t>
  </si>
  <si>
    <t>37</t>
  </si>
  <si>
    <t>75L3C2</t>
  </si>
  <si>
    <t>PŘEVODNÍK SPÍNAČ ROZHLASOVÉ ÚSTŘEDNY</t>
  </si>
  <si>
    <t>38</t>
  </si>
  <si>
    <t>75L3CX</t>
  </si>
  <si>
    <t>PŘEVODNÍK - MONTÁŽ</t>
  </si>
  <si>
    <t>39</t>
  </si>
  <si>
    <t>75M923</t>
  </si>
  <si>
    <t>DATOVÁ INFRASTRUKTURA LAN, PRŮMYSLOVÝ RINGSWITCH - L2 4X10/100 + 4X10/100 POE + 2XUPLINK</t>
  </si>
  <si>
    <t>1. Položka obsahuje:    
– dodávku specifikovaného bloku/zařízení včetně potřebného drobného montážního materiálu    
– dodávku souvisejícího příslušenství pro specifikovaný blok/zařízení    
– dopravu a skladování    
– kompletní montáž (oživení, konfigu</t>
  </si>
  <si>
    <t>40</t>
  </si>
  <si>
    <t>75M912</t>
  </si>
  <si>
    <t>DATOVÁ INFRASTRUKTURA LAN, SWITCH ETHERNET L2 - 24X10/100 + 2XUPLINK</t>
  </si>
  <si>
    <t>41</t>
  </si>
  <si>
    <t>75M92X</t>
  </si>
  <si>
    <t>DATOVÁ INFRASTRUKTURA LAN, PRŮMYSLOVÝ RINGSWITCH - MONTÁŽ</t>
  </si>
  <si>
    <t>1. Položka obsahuje:    
– kompletní montáž (oživení, konfigurace, nastavení a uvedení do provozu) specifikovaného bloku/zařízení a souvisejícího příslušenství včetně drobného montážního materiálu    
– veškeré potřebné mechanizmy, včetně obsluhy, náklady</t>
  </si>
  <si>
    <t>42</t>
  </si>
  <si>
    <t>75L175</t>
  </si>
  <si>
    <t>REPRODUKTOR VENKOVNÍ TLAKOVÝ S NASTAVITELNÝM VÝKONEM</t>
  </si>
  <si>
    <t>43</t>
  </si>
  <si>
    <t>75L17X</t>
  </si>
  <si>
    <t>REPRODUKTOR VENKOVNÍ - MONTÁŽ</t>
  </si>
  <si>
    <t>44</t>
  </si>
  <si>
    <t>75L161</t>
  </si>
  <si>
    <t>ROZHLASOVÉ PŘÍSLUŠENSTVÍ - KONZOLA PRO REPRODUKTOR</t>
  </si>
  <si>
    <t>45</t>
  </si>
  <si>
    <t>75L162</t>
  </si>
  <si>
    <t>ROZHLASOVÉ PŘÍSLUŠENSTVÍ - SVORKOVNICE PRO SKLOPNÝ ROZHLASOVÝ STOŽÁR</t>
  </si>
  <si>
    <t>46</t>
  </si>
  <si>
    <t>75L163</t>
  </si>
  <si>
    <t>ROZHLASOVÉ PŘÍSLUŠENSTVÍ - ROZVODNÁ KRABICE PRO ROZHLAS</t>
  </si>
  <si>
    <t>47</t>
  </si>
  <si>
    <t>75L166</t>
  </si>
  <si>
    <t>ROZHLASOVÉ PŘÍSLUŠENSTVÍ - GALVANICKÉ ODDĚLENÍ ROZHLASOVÝCH KABELOVÝCH ROZVODŮ</t>
  </si>
  <si>
    <t>48</t>
  </si>
  <si>
    <t>75L16X</t>
  </si>
  <si>
    <t>ROZHLASOVÉ PŘÍSLUŠENSTVÍ - MONTÁŽ</t>
  </si>
  <si>
    <t>49</t>
  </si>
  <si>
    <t>75L1B1</t>
  </si>
  <si>
    <t>ZKOUŠENÍ, NASTAVENÍ HLASITOSTI ROZHLASOVÉHO ZAŘÍZENÍ</t>
  </si>
  <si>
    <t>KOMPLET</t>
  </si>
  <si>
    <t>1. Položka obsahuje:    
– práce spojené se zkoušením, nastavením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</si>
  <si>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50</t>
  </si>
  <si>
    <t>75L1B2</t>
  </si>
  <si>
    <t>ZKOUŠENÍ, NASTAVENÍ A UVEDENÍ ROZHLASOVÉHO ZAŘÍZENÍ DO PROVOZU</t>
  </si>
  <si>
    <t>1. Položka obsahuje:    
– práce spojené se zkoušením, nastavením a uvedení do provozu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</si>
  <si>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51</t>
  </si>
  <si>
    <t>743161</t>
  </si>
  <si>
    <t>OSVĚTLOVACÍ STOŽÁR  - ÚPRAVA PRO MONTÁŽ PŘÍDAVNÉHO ZAŘÍZENÍ (ROZHLAS, KAMERA, ČIDLO APOD.)</t>
  </si>
  <si>
    <t>1. Položka obsahuje:    
– veškeré příslušenství, technický popis viz. projektová dokumentace    
2. Položka neobsahuje:    
X    
3. Způsob měření:    
Udává se počet kusů kompletní konstrukce nebo práce.</t>
  </si>
  <si>
    <t>52</t>
  </si>
  <si>
    <t>75IF21</t>
  </si>
  <si>
    <t>ROZPOJOVACÍ SVORKOVNICE 2/10, 2/8</t>
  </si>
  <si>
    <t>53</t>
  </si>
  <si>
    <t>75IF2X</t>
  </si>
  <si>
    <t>ROZPOJOVACÍ SVORKOVNICE 2/10, 2/8 - MONTÁŽ</t>
  </si>
  <si>
    <t>54</t>
  </si>
  <si>
    <t>75IF31</t>
  </si>
  <si>
    <t>ZEMNÍCÍ SVORKOVNICE</t>
  </si>
  <si>
    <t>55</t>
  </si>
  <si>
    <t>75IF3X</t>
  </si>
  <si>
    <t>ZEMNÍCÍ SVORKOVNICE - MONTÁŽ</t>
  </si>
  <si>
    <t>56</t>
  </si>
  <si>
    <t>75IFA1</t>
  </si>
  <si>
    <t>NOSNÍK BLESKOJISTEK</t>
  </si>
  <si>
    <t>57</t>
  </si>
  <si>
    <t>75IFAX</t>
  </si>
  <si>
    <t>NOSNÍK BLESKOJISTEK - MONTÁŽ</t>
  </si>
  <si>
    <t>58</t>
  </si>
  <si>
    <t>75IFB1</t>
  </si>
  <si>
    <t>BLESKOJISTKA</t>
  </si>
  <si>
    <t>59</t>
  </si>
  <si>
    <t>75IFBX</t>
  </si>
  <si>
    <t>BLESKOJISTKA - MONTÁŽ</t>
  </si>
  <si>
    <t>60</t>
  </si>
  <si>
    <t>75IF91</t>
  </si>
  <si>
    <t>KONSTRUKCE DO SKŘÍNĚ 19" PRO UPEVNĚNÍ ZAŘÍZENÍ</t>
  </si>
  <si>
    <t>61</t>
  </si>
  <si>
    <t>75IF9X</t>
  </si>
  <si>
    <t>KONSTRUKCE DO SKŘÍNĚ 19" PRO UPEVNĚNÍ ZAŘÍZENÍ - MONTÁŽ</t>
  </si>
  <si>
    <t>62</t>
  </si>
  <si>
    <t>75L3EG</t>
  </si>
  <si>
    <t>SW MODUL PRO DÁLKOVÉ OVLÁDÁNÍ RÚ PŘI NASAZENÍ VÍCE MODULŮ NA ŘÍZENÉ TRATI</t>
  </si>
  <si>
    <t>63</t>
  </si>
  <si>
    <t>75L3EH</t>
  </si>
  <si>
    <t>SW MODUL SW + HW, PŘIPOJENÍ NA GTN ZAPEZPEČOVACÍHO ZAŘÍZENÍ</t>
  </si>
  <si>
    <t>64</t>
  </si>
  <si>
    <t>75L3EI</t>
  </si>
  <si>
    <t>SW MODUL SW, PŘÍPRAVA DAT GVD</t>
  </si>
  <si>
    <t>65</t>
  </si>
  <si>
    <t>75L1A2</t>
  </si>
  <si>
    <t>MĚŘENÍ AKUSTICKÉHO HLUKU NA HRANICI OCHRANNÉHO PÁSMA V ZAST.</t>
  </si>
  <si>
    <t>1. Položka obsahuje:    
– práce spojené s měřením specifikovaného celku/bloku/zařízení včetně potřebného drobného montážního materiálu    
– veškeré potřebné mechanizmy (měřicí přístroje a měřící příslušenství), včetně obsluhy, náklady na mzdy a přibližné (průměrné) náklady na pořízení potřebných materiálů včetně všech ostatních vedlejších nákladů    
2. Položka neobsahuje:    
X    
3. Způsob měření:    
Udává se komplet odlišných materiálů a činností, které tvoří funkční nedělitelný celek daný názvem položky.</t>
  </si>
  <si>
    <t>66</t>
  </si>
  <si>
    <t>67</t>
  </si>
  <si>
    <t>E.1.1.1</t>
  </si>
  <si>
    <t>Železniční svršek</t>
  </si>
  <si>
    <t xml:space="preserve">  SO 01</t>
  </si>
  <si>
    <t xml:space="preserve">  Železniční svršek</t>
  </si>
  <si>
    <t>SO 01</t>
  </si>
  <si>
    <t>0</t>
  </si>
  <si>
    <t>Všeobecné konstrukce a práce</t>
  </si>
  <si>
    <t>02911_R</t>
  </si>
  <si>
    <t>OSTATNÍ POŽADAVKY - GEODETICKÉ PRÁCE</t>
  </si>
  <si>
    <t>KPL</t>
  </si>
  <si>
    <t>zahrnuje veškeré náklady spojené s objednatelem požadovanými pracemi</t>
  </si>
  <si>
    <t>02940_R1</t>
  </si>
  <si>
    <t>OSTATNÍ POŽADAVKY - VYPRACOVÁNÍ DOKUMENTACE - vypracování dokumentace PPK</t>
  </si>
  <si>
    <t>Vypracování dokumentace PPK</t>
  </si>
  <si>
    <t>02940_R2</t>
  </si>
  <si>
    <t>OSTATNÍ POŽADAVKY - VYPRACOVÁNÍ DOKUMENTACE - vypracování dokumentace BK</t>
  </si>
  <si>
    <t>Vypracování dokumentace BK</t>
  </si>
  <si>
    <t>02510_R</t>
  </si>
  <si>
    <t>ZKOUŠENÍ MATERIÁLŮ ZKUŠEBNOU ZHOTOVITELE - vzorkování štěrkového lože</t>
  </si>
  <si>
    <t>Vzorkování štěrkového lože</t>
  </si>
  <si>
    <t>zahrnuje veškeré náklady spojené s objednatelem požadovanými zkouškami</t>
  </si>
  <si>
    <t>02711_R</t>
  </si>
  <si>
    <t>PROVIZORNÍ OBJÍŽĎKY - uzavírka přechodu v km 71,676</t>
  </si>
  <si>
    <t>Uzavírka přechodu v km 71,676 při 3. podbití</t>
  </si>
  <si>
    <t>1=1.000 [A]</t>
  </si>
  <si>
    <t>zahrnuje veškeré náklady spojené s objednatelem požadovanými zařízeními</t>
  </si>
  <si>
    <t>133738</t>
  </si>
  <si>
    <t>HLOUBENÍ ŠACHET ZAPAŽ I NEPAŽ TŘ. I, ODVOZ DO 20KM</t>
  </si>
  <si>
    <t>Hloubení šachet pro základové patky návěstí (75%): ((0,3*0,3*0,6)*10)*0,75=0.405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</si>
  <si>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</si>
  <si>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133838</t>
  </si>
  <si>
    <t>HLOUBENÍ ŠACHET ZAPAŽ I NEPAŽ TŘ. II, ODVOZ DO 20KM</t>
  </si>
  <si>
    <t>Hloubení šachet pro základové patky návěstí (25%): ((0,3*0,3*0,6)*10)*0,25=0.135 [A]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</si>
  <si>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</si>
  <si>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015111</t>
  </si>
  <si>
    <t>POPLATKY ZA LIKVIDACŮ ODPADŮ NEKONTAMINOVANÝCH - 17 05 04  VYTĚŽENÉ ZEMINY A HORNINY -  I. TŘÍDA TĚŽITELNOSTI</t>
  </si>
  <si>
    <t>Zemina z odkopů pro základy: 0,405*2,0=0.810 [A]</t>
  </si>
  <si>
    <t>1. Položka obsahuje:    
 – veškeré poplatky provozovateli skládky, recyklační linky nebo jiného zařízení na zpracování nebo likvidaci odpadů související s převzetím, uložením, zpracováním nebo likvidací odpadu    
2. Položka neobsahuje:    
 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</si>
  <si>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Zemina z odkopů pro základy: 0,135*2,2=0.297 [A]</t>
  </si>
  <si>
    <t>Základy</t>
  </si>
  <si>
    <t>272314</t>
  </si>
  <si>
    <t>ZÁKLADY Z PROSTÉHO BETONU DO C25/30 (B30)</t>
  </si>
  <si>
    <t>Základové patky násvěstí: (0,3*0,3*0,6)*10=0.540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</si>
  <si>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proudů,</t>
  </si>
  <si>
    <t>Komunikace</t>
  </si>
  <si>
    <t>512550</t>
  </si>
  <si>
    <t>KOLEJOVÉ LOŽE - ZŘÍZENÍ Z KAMENIVA HRUBÉHO DRCENÉHO (ŠTĚRK)</t>
  </si>
  <si>
    <t>Zřízení KL v km 71,800 - 71,947: ((71,947-71,800)*1000)*2,4=352.800 [A]</t>
  </si>
  <si>
    <t>1. Položka obsahuje:    
 – dodávku, dopravu a uložení kameniva předepsané specifikace a frakce v požadované míře zhutnění    
2. Položka neobsahuje:    
 X    
3. Způsob měření:    
Měří se objem kolejového lože v projektovaném profilu.</t>
  </si>
  <si>
    <t>513550</t>
  </si>
  <si>
    <t>KOLEJOVÉ LOŽE - DOPLNĚNÍ Z KAMENIVA HRUBÉHO DRCENÉHO (ŠTĚRK)</t>
  </si>
  <si>
    <t>Doplnění KL při úpravě GPK v km 71,598 - 72,022: ((72,022-71,598)*1000)*0,1=42.400 [A]</t>
  </si>
  <si>
    <t>529352</t>
  </si>
  <si>
    <t>KOLEJ 49 E1 DLOUHÉ PASY, ROZD. "U", BEZSTYKOVÁ, PR. BET. BEZPODKLADNICOVÝ, UP. PRUŽNÉ</t>
  </si>
  <si>
    <t>Zřízení KR v km 71,800 527 - 71,946 645: (71,946645-71,800527)*1000=146.118 [A]</t>
  </si>
  <si>
    <t>1. Položka obsahuje:    
 – defektoskopické zkoušky kolejnic, jsou-li vyžadovány    
 – dodávku uvedeného typu kolejnic, pražců (popř. mostnic), upevňovadel a drobného kolejiva v uvedeném rozdělení koleje pro normální rozchod kolejí (1435 mm)    
 – montáž kolejových polí ze součástí železničního svršku uvedených typů na montážní základně, popř. přímo na staveništi nebo strojní linkou    
 – dopravu smontovaných kolejových polí nebo součástí z montážní základny na místo určení, pokud si to zvolená technologie pokládky vyžaduje    
 – zřízení koleje pomocí kolejových polí za použití vhodného kladecího prostředku    
 – sespojkování kolejových polí bez jejich svaření    
 – dopravu dlouhých kolejnicových pasů na místo určení    
 – následnou výměnu inventárních kolejnic dlouhými kolejnicovými pasy pomocí vhodného zařízení    
 – směrovou a výškovou úpravu koleje do předepsané polohy včetně stabilizace kolejového lože    
 – očištění a naolejování spojkových a svěrkových šroubů před zahájením provozu    
 – pomocné a dokončovací práce    
 – případné ztížení práce při překážách na jedné nebo obou stranách, v tunelu i při rekonstrukcích    
2. Položka neobsahuje:    
 – zřízení kolejového lože    
 – svařování kolejnic do bezstykové koleje    
 – broušení koleje    
 – případnou dodávku a montáž pražcových kotev    
 – následnou úpravu směrového a výškového uspořádání koleje    
3. Způsob měření:    
Měří se délka koleje ve smyslu ČSN 73 6360, tj. v ose koleje.</t>
  </si>
  <si>
    <t>549510</t>
  </si>
  <si>
    <t>ŘEZÁNÍ KOLEJNIC BEZ OHLEDU NA TVAR</t>
  </si>
  <si>
    <t>Dělení KR v km 71,800 - 71,946: (6+1)*2=14.000 [A]</t>
  </si>
  <si>
    <t>1. Položka obsahuje:    
 – veškeré práce a materiály spojené s řezáním kolejnic    
 – příplatky za ztížené podmínky při práci v koleji, např. překážky po stranách koleje, práci v tunelu apod.    
2. Položka neobsahuje:    
 X    
3. Způsob měření:    
Udává se počet kusů kompletní konstrukce nebo práce.</t>
  </si>
  <si>
    <t>545121</t>
  </si>
  <si>
    <t>SVAR KOLEJNIC (STEJNÉHO TVARU) 49 E1, T JEDNOTLIVĚ</t>
  </si>
  <si>
    <t>Svaření KR v km 71,800 - 71,946: (3+1)*2=8.000 [A]</t>
  </si>
  <si>
    <t>Jednotlivým svarem se rozumí svar, který splňuje některé z následujících kriterií:    
–  počet svarů v jednom objektu je menší než 20 ks    
–  při vevařování lepených izolovaných styků a dilatačních zařízení do kolejí    
–  závěrný svar při zřizování bezstykové koleje ve smyslu předpisu S3/2    
Svar, který nesplňuje ani jedno z výše uvedených kriterií, je svar průběžný    
1. Položka obsahuje:  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  
–  úpravu kolejového lože pro nasazení formy, zpětnou úprava do profilu    
 – svaření kolejnic nebo části výhybek, opracování a obroušení svaru    
 – úprava koleje nebo výhybkové konstrukce do stavu před svařováním    
 – příplatky za ztížené podmínky při práci v koleji, např. překážky po stranách koleje, práci v tunelu ap.    
2. Položka neobsahuje:    
 – případné řezání koleje    
3. Způsob měření:    
Udává se počet kusů kompletní konstrukce nebo práce.</t>
  </si>
  <si>
    <t>549311</t>
  </si>
  <si>
    <t>ZRUŠENÍ A ZNOVUZŘÍZENÍ BEZSTYKOVÉ KOLEJE NA NEDEMONTOVANÝCH ÚSECÍCH V KOLEJI</t>
  </si>
  <si>
    <t>Umožnění volné dilatace v km 71,740 - 71,800 a 71,946 - 72,000: (71,800-71,740)*1000=60.000 [A]; (72,000-71,946)*1000=54.000 [B]; Celkem: A+B=114.000 [C]</t>
  </si>
  <si>
    <t>1. Položka obsahuje:    
 – povolení upevňovadel, úprava dilatačních spár a následné utažení upevňovadel    
 – montážní přípravky na zajištění podmínek daných předpisem SŽDC S 3/2, zejména dodržení upínací teploty    
 – směrovou a výškovou úpravu koleje    
 – podbíjení pražců, vyrovnání nivelety koleje nebo výhybkové konstrukce do 50 mm při zapojování na novostavbu (přechodový úsek)    
 – příplatky za ztížené podmínky při práci v koleji, např. překážky po stranách koleje, práci v tunelu ap.    
2. Položka neobsahuje:    
 – případné doplnění kolejového lože    
 – svary    
3. Způsob měření:    
Měří se délka koleje ve smyslu ČSN 73 6360, tj. v ose koleje.</t>
  </si>
  <si>
    <t>542121</t>
  </si>
  <si>
    <t>SMĚROVÉ A VÝŠKOVÉ VYROVNÁNÍ KOLEJE NA PRAŽCÍCH BETONOVÝCH DO 0,05 M</t>
  </si>
  <si>
    <t>Úprava GPK v km 71,598 106 - 72,021 699: ((72,021699-71,598106)*1000)*2=847.186 [A]; odečet zřízení KR: -(71,946645-71,700527)*1000=- 246.118 [B]; Celkem: A+B=601.068 [C]</t>
  </si>
  <si>
    <t>1. Položka obsahuje:    
 – podbíjení pražců, vyrovnání nivelety stávající koleje nebo výhybkové konstrukce do 50 mm při zapojování na novostavbu (přechodový úsek)    
 – příplatky za ztížené podmínky při práci v koleji, např. překážky po stranách koleje, práci v tunelu apod.    
2. Položka neobsahuje:    
 – případné doplnění štěrkového lože    
3. Způsob měření:    
Měří se délka koleje ve smyslu ČSN 73 6360, tj. v ose koleje.</t>
  </si>
  <si>
    <t>542312</t>
  </si>
  <si>
    <t>NÁSLEDNÁ ÚPRAVA SMĚROVÉHO A VÝŠKOVÉHO USPOŘÁDÁNÍ KOLEJE - PRAŽCE BETONOVÉ</t>
  </si>
  <si>
    <t>Úprava GPK v km 71,598 106 - 72,021 699 (3. podbití): (72,021699-71,598106)*1000=423.593 [A]</t>
  </si>
  <si>
    <t>Položka obsahuje:    
- geodetické měření koleje pro následnou směrovou a výškovou úpravu koleje do předepsané polohy    
- následnou směrovou a výškovou úpravu koleje do předepsané polohy    
- kontrolní geodetické měření koleje a posouzení odchylek od předepsané polohy vzhledem k příslušným technickým normám    
Způsob měření:    
- Měří se délka koleje ve smyslu ČSN 73 6360, tj. v ose koleje.</t>
  </si>
  <si>
    <t>Ostatní konstrukce a práce</t>
  </si>
  <si>
    <t>925120</t>
  </si>
  <si>
    <t>DRÁŽNÍ STEZKY Z DRTI TL. PŘES 50 MM</t>
  </si>
  <si>
    <t>Stezky kolem přejezdu v km 71,676: (5*4)*1,3=26.000 [A]</t>
  </si>
  <si>
    <t>1. Položka obsahuje:    
 – kompletní provedení konstrukce s dodáním materiálu    
 – urovnání povrchu do předepsaného tvaru, případně i ruční hutnění a výplň nerovností a prohlubní    
 – zhutnění na předepsanou míru bez ohledu na způsob provádění    
 – příplatky za ztížené podmínky vyskytující se při zřízení drážních stezek, např. za překážky na straně koleje ap.    
2. Položka neobsahuje:    
 – výplň pod drážní stezkou mezi kolejovým ložem sousedních kolejí, nacení se položkami ve sd 51    
3. Způsob měření:    
Měří se horní pochozí plocha bez ohledu na tvar dosypávek pod drážní stezkou.</t>
  </si>
  <si>
    <t>965311</t>
  </si>
  <si>
    <t>ROZEBRÁNÍ PŘEJEZDU, PŘECHODU Z DÍLCŮ</t>
  </si>
  <si>
    <t>Demontáž přechodu v km 71,676 při úpravě GPK: 3*3,2=9.600 [A]; při 3. podbití: 3*3,2=9.600 [B]; Celkem: A+B=19.200 [C]</t>
  </si>
  <si>
    <t>1. Položka obsahuje:    
 – rozebrání železničního přejezdu nebo přechodu do součástí včetně hrubého očištění    
 – naložení vybouraného materiálu na dopravní prostředek    
 – příplatky za ztížené podmínky při práci v kolejišti, např. za překážky na straně koleje apod.    
2. Položka neobsahuje:    
 – náklady na zřízení a odstranění dopravního značení objízdné trasy    
 – odvoz vybouraného materiálu do skladu nebo na likvidaci    
 – poplatky za likvidaci odpadů, nacení se položkami ze ssd 0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</si>
  <si>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</si>
  <si>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</si>
  <si>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>Zpětná montáž přechodu v km 71,676 po úpravě GPK: 3*3,2=9.600 [A]; po 3. podbití: 3*3,2=9.600 [B]; Celkem: A+B=19.200 [C]</t>
  </si>
  <si>
    <t>1. Položka obsahuje:    
 – dodání a pokládka panelů včetně lože    
 – příplatky za ztížené podmínky vyskytující se při zřízení kolejových vah, např. za překážky na straně koleje apod.    
2. Položka neobsahuje:    
 – zřízení, pronájem a odstranění dopravního značení objízdné trasy    
 – úpravy koleje (např. posun pražců, doplnění kolejového lože, směrová a výšková úprava)    
 – silniční panely v přechodu těles a prefabrikované základy pod závěrnými zídkami    
 – prahovou vpusť    
3. Způsob měření:    
Měří se půdorysná plocha (pojízdná nebo pochozí) vlastní přejezdové konstrukce tvořené daným systémem. kolejnice a žlábky se z plochy neodečítají. Do plochy se nezapočítávají ochranné klíny, prahové vpusti apod.</t>
  </si>
  <si>
    <t>923431</t>
  </si>
  <si>
    <t>NÁVĚST "KONEC NÁSTUPIŠTĚ"</t>
  </si>
  <si>
    <t>Návěsť Konec nástupiště: 2=2.000 [A]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</si>
  <si>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počet kusů kompletní konstrukce nebo práce.</t>
  </si>
  <si>
    <t>923411</t>
  </si>
  <si>
    <t>NÁVĚST "VLAK SE BLÍŽÍ K ZASTÁVCE"</t>
  </si>
  <si>
    <t>Návěsť Vlak se blíží k zastávce: 2=2.000 [A]</t>
  </si>
  <si>
    <t>923411_R</t>
  </si>
  <si>
    <t>NÁVĚST "VLAK SE BLÍŽÍ K SAMOSTATNÉ PŘEDVĚSTI"</t>
  </si>
  <si>
    <t>Návěsť Vlak se blíží k samostatné předvěsti: 4=4.000 [A]</t>
  </si>
  <si>
    <t>923121</t>
  </si>
  <si>
    <t>HEKTOMETROVNÍK</t>
  </si>
  <si>
    <t>Hektometrovník: 3=3.000 [A]</t>
  </si>
  <si>
    <t>1. Položka obsahuje:    
 – dodávku a osazení včetně nutných zemních prací a obetonování    
 – odrazky nebo retroreflexní fólie    
2. Položka neobsahuje:    
 X    
3. Způsob měření:    
Udává se počet kusů kompletní konstrukce nebo práce.</t>
  </si>
  <si>
    <t>923821</t>
  </si>
  <si>
    <t>SLOUPEK DN 60 PRO NÁVĚST</t>
  </si>
  <si>
    <t>Sloupky násvěstí: (2*1)+(2*2)+(4*1)=10.000 [A]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</si>
  <si>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počet kusů kompletní konstrukce nebo práce.</t>
  </si>
  <si>
    <t>923941</t>
  </si>
  <si>
    <t>ZAJIŠŤOVACÍ ZNAČKA KONZOLOVÁ (K) VČETNĚ OCELOVÉHO SLOUPKU</t>
  </si>
  <si>
    <t>Zajišťovací značky: 10=10.000 [A]</t>
  </si>
  <si>
    <t>1. Položka obsahuje:    
 – geodetické zaměření a kontrolu připravenosti pro osazení značky    
 – dodávku konzolové zajišťovací značky a slopku v požadovaném provedení    
 – vykopání jamky, osazení a zabetonování sloupku a upevnění podpůrné konstrukce na sloupek    
 – nalepení nebo uchycení zajišťovací značky a další související práce    
 – všechny potřebné pomůcky, stroje, nářadí a pomocný materiál    
 – kontrolní měření    
 – vyhotovení příslušné dokumentace    
2. Položka neobsahuje:    
 X    
3. Způsob měření:    
Udává se počet kusů kompletní konstrukce nebo práce.</t>
  </si>
  <si>
    <t>965841</t>
  </si>
  <si>
    <t>DEMONTÁŽ JAKÉKOLIV NÁVĚSTI</t>
  </si>
  <si>
    <t>Demontáž stávajících návěstí, staničníků: 4+3=7.000 [A]</t>
  </si>
  <si>
    <t>1. Položka obsahuje:    
 – zahrnuje veškeré činnosti, zařízení a materiál nutných k odstranění konstrukce    
 – naložení vybouraného materiálu na dopravní prostředek    
 – příplatky za ztížené podmínky při práci v kolejišti, např. za překážky na straně koleje apod.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</si>
  <si>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965842</t>
  </si>
  <si>
    <t>DEMONTÁŽ JAKÉKOLIV NÁVĚSTI - ODVOZ (NA LIKVIDACI ODPADŮ NEBO JINÉ URČENÉ MÍSTO)</t>
  </si>
  <si>
    <t>tkm</t>
  </si>
  <si>
    <t>Odvoz stávajících návěstí, staničníků na skládku: ((4+3)*0,06)*20=8.400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</si>
  <si>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tun vybouraného materiálu v původním stavu a jednotlivých vzdáleností v kilometrech.</t>
  </si>
  <si>
    <t>965851</t>
  </si>
  <si>
    <t>DEMONTÁŽ ZAJIŠŤOVACÍ ZNAČKY</t>
  </si>
  <si>
    <t>Demontáž stávajících zajišťovacích značek: 3=3.000 [A]</t>
  </si>
  <si>
    <t>1. Položka obsahuje:    
 – demontáž zajišťovací značky z jakékoliv nosné konstrukce    
 – případnou demontáž sloupku včetně základu, konzoly a jiné drobné nosné konstrukce    
 – naložení vybouraného materiálu na dopravní prostředek    
2. Položka neobsahuje:    
 – odvoz vybouraného materiálu do skladu nebo na likvidaci    
 – poplatky za likvidaci odpadů, nacení se položkami ze ssd 0    
3. Způsob měření:    
Udává se počet kusů kompletní konstrukce nebo práce.</t>
  </si>
  <si>
    <t>965852</t>
  </si>
  <si>
    <t>DEMONTÁŽ ZAJIŠŤOVACÍ ZNAČKY - ODVOZ (NA LIKVIDACI ODPADŮ NEBO JINÉ URČENÉ MÍSTO)</t>
  </si>
  <si>
    <t>Odvoz stávajících zajišťovacích značek na skládku: (3*0,05)*20=3.000 [A]</t>
  </si>
  <si>
    <t>015140</t>
  </si>
  <si>
    <t>POPLATKY ZA LIKVIDACŮ ODPADŮ NEKONTAMINOVANÝCH - 17 01 01  BETON Z DEMOLIC OBJEKTŮ, ZÁKLADŮ TV</t>
  </si>
  <si>
    <t>Poplatek za skládku základů demontovaných násvěstí a zajišťovacích značek: (3+4+3)*0,05=0.500 [A]</t>
  </si>
  <si>
    <t>965010</t>
  </si>
  <si>
    <t>ODSTRANĚNÍ KOLEJOVÉHO LOŽE A DRÁŽNÍCH STEZEK</t>
  </si>
  <si>
    <t>Odstranění KL v km 71,800 - 71,947: ((71,947-71,800)*1000)*2,1=308.700 [A]</t>
  </si>
  <si>
    <t>1. Položka obsahuje:    
 – odstranění kolejového lože ručně nebo mechanizací, a to po nebo bez sejmutí kolejového roštu    
 – příplatky za ztížené podmínky při práci v kolejišti, např. za překážky na straně koleje apod.    
 – naložení vybouraného materiálu na dopravní prostředek    
2. Položka neobsahuje:    
 – odvoz vybouraného materiálu do skladu nebo na likvidaci    
 – poplatky za likvidaci odpadů, nacení se položkami ze ssd 0    
3. Způsob měření:    
Měří se metry krychlové odtěženého kolejového lože v ulehlém (původním) stavu.</t>
  </si>
  <si>
    <t>965023</t>
  </si>
  <si>
    <t>ODSTRANĚNÍ KOLEJOVÉHO LOŽE A DRÁŽNÍCH STEZEK - ODVOZ NA RECYKLACI</t>
  </si>
  <si>
    <t>M3KM</t>
  </si>
  <si>
    <t>Odvoz KL do žst. Milín na recyklaci: 308,7*10=3 087.000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</si>
  <si>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součtem součinů metrů krychlových vytěženého v rostlém (původním) stavu nebo vybouraného materiálu a jednotlivých vzdáleností v kilometrech.</t>
  </si>
  <si>
    <t>965021</t>
  </si>
  <si>
    <t>ODSTRANĚNÍ KOLEJOVÉHO LOŽE A DRÁŽNÍCH STEZEK - ODVOZ NA SKLÁDKU</t>
  </si>
  <si>
    <t>Odvoz 35% KL (O) na skládku: (308,7*0,35)*10=1 080.450 [A]; Odvoz 5% KL (N) na skládku: (308,7*0,05)*15=231.525 [B]; Celkem: A+B=1 311.975 [C]</t>
  </si>
  <si>
    <t>015150</t>
  </si>
  <si>
    <t>POPLATKY ZA LIKVIDACŮ ODPADŮ NEKONTAMINOVANÝCH - 17 05 08  ŠTĚRK Z KOLEJIŠTĚ (ODPAD PO RECYKLACI)</t>
  </si>
  <si>
    <t>Poplatek za skládku KL (O): (308,7*0,35)*1,8=194.481 [A]</t>
  </si>
  <si>
    <t>Poplatek za skládku KL (N) na skládku: (308,7*0,05)*1,8=27.783 [A]</t>
  </si>
  <si>
    <t>965114</t>
  </si>
  <si>
    <t>DEMONTÁŽ KOLEJE NA BETONOVÝCH PRAŽCÍCH ROZEBRÁNÍM DO SOUČÁSTÍ</t>
  </si>
  <si>
    <t>Demontáž KR v km 71,800 527 - 71,946 645: (71,946645-71,800527)*1000=146.118 [A]</t>
  </si>
  <si>
    <t>1. Položka obsahuje:    
 – uvolnění kolejového roštu z kolejového lože    
 – odstranění kolejnicových propojek, uzemnění a jiného vybavení    
 – případné rozřezání kolejového roštu    
 – úplné rozebrání koleje v místě demontáže do jednotlivých součástí a jejich hrubé očištění    
 – naložení vybouraného materiálu na dopravní prostředek    
 – příplatky za ztížené podmínky při práci v kolejišti, např. za překážky na straně koleje apod.    
2. Položka neobsahuje:    
 – odvoz vybouraného materiálu na montážní základnu nebo na likvidaci    
 – poplatky za likvidaci odpadů, nacení se položkami ze ssd 0    
3. Způsob měření:    
Měří se délka koleje ve smyslu ČSN 73 6360, tj. v ose koleje.</t>
  </si>
  <si>
    <t>965115</t>
  </si>
  <si>
    <t>DEMONTÁŽ KOLEJE NA BETONOVÝCH PRAŽCÍCH - ODVOZ ROZEBRANÝCH SOUČÁSTÍ NA MONTÁŽNÍ ZÁKLADNU</t>
  </si>
  <si>
    <t>Odvoz KR do žst. Lochovice: (146,118*0,531)*30=2 327.660 [A]</t>
  </si>
  <si>
    <t>1. Položka obsahuje:    
 – odvoz jakýmkoliv dopravním prostředkem a složení    
 – případné překládky na trase    
2. Položka neobsahuje:    
 – naložení vybouraného materiálu na dopravní prostředek (je zahrnuto ve zdrojové položce)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</si>
  <si>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965116</t>
  </si>
  <si>
    <t>DEMONTÁŽ KOLEJE NA BETONOVÝCH PRAŽCÍCH - ODVOZ ROZEBRANÝCH SOUČÁSTÍ (Z MÍSTA DEMONTÁŽE NEBO Z MONTÁŽNÍ ZÁKLADNY) K LIKVIDACI</t>
  </si>
  <si>
    <t>Odvoz části KR na skládku (viz. TZ): ((19*265)/1000)*30=151.050 [A]; ((81*49,4)/1000)*30=120.042 [B]; ((2463)/1000)*30=73.890 [C]; ((146,118*0,74)/1000)*30=3.244 [D]; Celkem: A+B+C+D=348.226 [E]</t>
  </si>
  <si>
    <t>1. Položka obsahuje:    
 – naložení na dopravní prostředek, odvoz a složení    
 – případné překládky na trase    
2. Položka neobsahuje:    
 – poplatky za likvidaci odpadů, nacení se položkami ze ssd 0    
3. Způsob měření:    
Výměra je sumou součinů tun vybouraného materiálu v původním stavu a k nim příslušných jednotlivých odvozových vzdáleností v kilometrech.</t>
  </si>
  <si>
    <t>015210</t>
  </si>
  <si>
    <t>POPLATKY ZA LIKVIDACŮ ODPADŮ NEKONTAMINOVANÝCH - 17 01 01  ŽELEZNIČNÍ PRAŽCE BETONOVÉ</t>
  </si>
  <si>
    <t>Poplatek za skládku betonových pražců (viz. TZ): (19*265)/1000=5.035 [A]</t>
  </si>
  <si>
    <t>015250_R</t>
  </si>
  <si>
    <t>POPLATKY ZA LIKVIDACŮ ODPADŮ NEKONTAMINOVANÝCH - 17 02 03 A 17 02 99  POLYETYLÉNOVÉ A PRYŽOVÉ PODLOŽKY (ŽEL. SVRŠEK)</t>
  </si>
  <si>
    <t>Poplatek za skládku plastů (viz. TZ): (146,118*0,74)/1000=0.108 [A]</t>
  </si>
  <si>
    <t>0152_R</t>
  </si>
  <si>
    <t>POPLATKY ZA LIKVIDACI ODPADŮ NEKONTAMINOVANÝCH - 17 4 05 ŽELEZNÝ ŠROT (ŽEL. SVRŠEK) - neoceňovat</t>
  </si>
  <si>
    <t>Neoceňovat</t>
  </si>
  <si>
    <t>Uložení železného šrotu (viz. TZ): (81*49,4)/1000=4.001 [A]; (2463)/1000=2.463 [B]; Celkem: A+B=6.464 [C]</t>
  </si>
  <si>
    <t>E.1.1.2</t>
  </si>
  <si>
    <t>Železniční spodek</t>
  </si>
  <si>
    <t xml:space="preserve">  SO 02</t>
  </si>
  <si>
    <t xml:space="preserve">  Železniční spodek</t>
  </si>
  <si>
    <t>SO 02</t>
  </si>
  <si>
    <t>02730_R</t>
  </si>
  <si>
    <t>PRÁCE ZŘIZUJÍCÍ NEBO ZAJIŠŤUJÍCÍ OCHRANU INŽENÝRSKÝCH SÍTÍ - sondy pro ověření výškové polohy sítí</t>
  </si>
  <si>
    <t>Sondy pro ověření výškové polohy sítí</t>
  </si>
  <si>
    <t>4=4.000 [A]</t>
  </si>
  <si>
    <t>02620_R</t>
  </si>
  <si>
    <t>ZKOUŠENÍ KONSTRUKCÍ A PRACÍ NEZÁVISLOU ZKUŠEBNOU - zátěžové zkoušky pláně</t>
  </si>
  <si>
    <t>Zátěžové zkoušky pláně</t>
  </si>
  <si>
    <t>2=2.000 [A]</t>
  </si>
  <si>
    <t>02710_R</t>
  </si>
  <si>
    <t>POMOC PRÁCE ZŘÍZ NEBO ZAJIŠŤ OBJÍŽĎKY A PŘÍSTUP CESTY - uzavírka přechodu v km 71,676 a části místní komunikace, včetně obchozích tras</t>
  </si>
  <si>
    <t>Uzavírka přechodu v km 71,676 a části místní komunikace, včetně obchozích tras</t>
  </si>
  <si>
    <t>123738</t>
  </si>
  <si>
    <t>ODKOP PRO SPOD STAVBU SILNIC A ŽELEZNIC TŘ. I, ODVOZ DO 20KM</t>
  </si>
  <si>
    <t>Odkop pro ZKPP (75%): (141,5*(5,4*0,45))*0,75=257.884 [A]; (4,7*(6,2*0,45))*0,75=9.835 [B]; (51,5*(4,7*0,3))*0,75=54.461 [C]; (90*(5,2*0,3))*0,75=105.300 [D]; (4,7*(5,0*0,3))*0,75=5.288 [E]; Celkem: A+B+C+D+E=432.768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</si>
  <si>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</si>
  <si>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123838</t>
  </si>
  <si>
    <t>ODKOP PRO SPOD STAVBU SILNIC A ŽELEZNIC TŘ. II, ODVOZ DO 20KM</t>
  </si>
  <si>
    <t>Odkop pro ZKPP (25%): (141,5*(5,4*0,45))*0,25=85.961 [A]; (4,7*(6,2*0,45))*0,25=3.278 [B]; (51,5*(4,7*0,3))*0,25=18.154 [C]; (90*(5,2*0,3))*0,25=35.100 [D]; (4,7*(5,0*0,3))*0,25=1.763 [E]; Celkem: A+B+C+D+E=144.256 [F]</t>
  </si>
  <si>
    <t>položka zahrnuje:    
- vodorovná a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eventuelně nutné druhotné rozpojení odstřelené horniny    
- ruční vykopávky, odstranění kořenů a napadávek    
- pažení, vzepření a rozepření vč. přepažování (vyjma štětových stěn)    
- úpravu, ochranu a očištění dna, základové spáry, stěn a svahů    
- zhutnění podloží, případně i svahů vč. svahování    
- zřízení stupňů v podloží a lavic na svazích, není-li pro tyto práce zřízena samostatná položka    
- udržování výkopiště a jeho ochrana proti vodě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</si>
  <si>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13273A</t>
  </si>
  <si>
    <t>HLOUBENÍ RÝH ŠÍŘ DO 2M PAŽ I NEPAŽ TŘ. I - BEZ DOPRAVY</t>
  </si>
  <si>
    <t>Hloubení rýh pro svodné potrubí HV1 - J (75%): (6*1,2*1)*0,75=5.400 [A]; pro svodné potrubí HV2 - Š8 - Š7 - Š6 - zátka (75%): (93*0,9*1,5)*0,75=94.163 [B]; pro svodné potrubí Š6 - Š5 - Š4 - VO2 (75%): (17*0,9*1,5)*0,75=17.213 [C]; pro svodné potrubí J - Š5 (75%): (1,5*0,9*1,5)*0,75=1.519 [D]; pro svodné potrubí J - Šd4 (75%): (6*0,9*1,5)*0,75=6.075 [E]; pro trativod Šd4 - Šd5 - Šd6 (75%): (100*0,9*1,5)*0,75=101.250 [F]; pro trativod u Š5 (75%): (2,5*0,6*1,5)*0,75=1.688 [G]; pro Jéčka (75%): (260*1,8)*0,75=351.000 [H]; Celkem: A+B+C+D+E+F+G+H=578.308 [I]</t>
  </si>
  <si>
    <t>položka zahrnuje:    
- svislá doprava, přemístění, přeložení, manipulace s výkopkem    
- kompletní provedení vykopávky nezapažené i zapažené    
- ošetření výkopiště po celou dobu práce v něm vč. klimatických opatření    
- ztížení vykopávek v blízkosti podzemního vedení, konstrukcí a objektů vč. jejich dočasného zajištění    
- ztížení pod vodou, v okolí výbušnin, ve stísněných prostorech a pod.    
- příplatek za lepivost    
- těžení po vrstvách, pásech a po jiných nutných částech (figurách)    
- čerpání vody vč. čerpacích jímek, potrubí a pohotovostní čerpací soupravy (viz ustanovení k pol. 1151,2)    
- potřebné snížení hladiny podzemní vody    
- těžení a rozpojování jednotlivých balvanů    
- vytahování a nošení výkopku    
- svahování a přesvah. svahů do konečného tvaru, výměna hornin v podloží a v pláni znehodnocené klimatickými vlivy    
- ruční vykopávky, odstranění kořenů a napadávek    
- pažení, vzepření a rozepření vč. přepažování (vyjma štětových stěn)    
- úpravu, ochranu a očištění dna, základové spáry, stěn a svahů    
- odvedení nebo obvedení vody v okolí výkopiště a ve výkopišti    
- třídění výkopku    
- veškeré pomocné konstrukce umožňující provedení vykopávky (příjezdy, sjezdy, nájezdy, lešení, podpěr. konstr., přemostění, zpevněné plochy, zakrytí a pod.)    
- nezahrnuje uložení zeminy (na skládku, do násypu) ani poplatky za skládku, vykazují se v položce č.0141**</t>
  </si>
  <si>
    <t>13273B</t>
  </si>
  <si>
    <t>HLOUBENÍ RÝH ŠÍŘ DO 2M PAŽ I NEPAŽ TŘ. I - DOPRAVA</t>
  </si>
  <si>
    <t>Hloubení rýh pro svodné potrubí HV1 - J (75%): ((6*1,2*1)*0,75)*20=108.000 [A]; pro svodné potrubí HV2 - Š8 - Š7 - Š6 - zátka (75%): ((93*0,9*1,5)*0,75)*20=1 883.250 [B]; pro svodné potrubí Š6 - Š5 - Š4 - VO2 (75%): ((17*0,9*1,5)*0,75)*20=344.250 [C]; pro svodné potrubí J - Š5 (75%): ((1,5*0,9*1,5)*0,75)*20=30.375 [D]; pro svodné potrubí J - Šd4 (75%): ((6*0,9*1,5)*0,75)*20=121.500 [E]; pro trativod Šd4 - Šd5 - Šd6 (75%): ((100*0,9*1,5)*0,75)*20=2 025.000 [F]; pro trativod u Š5 (75%): ((2,5*0,6*1,5)*0,75)*20=33.750 [G]; pro Jéčka (75%): ((260*1,8)*0,75)*20=7 020.000 [H]; -odečet zeminy na obsypy: -75,96*20=-1 519.200 [I]; -odečet zeminy na násypy: -261*20=-5 220.000 [J]; Celkem: A+B+C+D+E+F+G+H+I+J=4 826.925 [K]</t>
  </si>
  <si>
    <t>Položka zahrnuje samostatnou dopravu zeminy. Množství se určí jako součin kubatutry [m3] a požadované vzdálenosti [km].</t>
  </si>
  <si>
    <t>132838</t>
  </si>
  <si>
    <t>HLOUBENÍ RÝH ŠÍŘ DO 2M PAŽ I NEPAŽ TŘ. II, ODVOZ DO 20KM</t>
  </si>
  <si>
    <t>Hloubení rýh pro svodné potrubí HV1 - J (25%): (6*1,2*1)*0,25=1.800 [A]; pro svodné potrubí HV2 - Š8 - Š7 - Š6 - zátka (25%): (93*0,9*1,5)*0,25=31.388 [B]; pro svodné potrubí Š6 - Š5 - Š4 - VO2 (25%): (17*0,9*1,5)*0,25=5.738 [C]; pro svodné potrubí J - Š5 (25%): (1,5*0,9*1,5)*0,25=0.506 [D]; pro svodné potrubí J - Šd4 (25%): (6*0,9*1,5)*0,25=2.025 [E]; pro trativod Šd4 - Šd5 - Šd6 (25%): (100*0,9*1,5)*0,25=33.750 [F]; pro trativod u Š5 (25%): (2,5*0,6*1,5)*0,25=0.563 [G]; pro Jéčka (25%): (260*1,8)*0,25=117.000 [H]; Celkem: A+B+C+D+E+F+G+H=192.770 [I]</t>
  </si>
  <si>
    <t>17511</t>
  </si>
  <si>
    <t>OBSYP POTRUBÍ A OBJEKTŮ SE ZHUTNĚNÍM</t>
  </si>
  <si>
    <t>Obsyp svodného potrubí HV2 - Š8 - Š7 - Š6 - zátka: 93*0,9*0,8=66.960 [A]; svodného potrubí Š6 - Š5 - Š4 - VO2: 11*0,9*0,8=7.920 [B]; svodného potrubí J - Š5: 1,5*0,9*0,8=1.080 [C]; Celkem: A+B+C=75.960 [D]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</si>
  <si>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</si>
  <si>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12930</t>
  </si>
  <si>
    <t>ČIŠTĚNÍ PŘÍKOPŮ OD NÁNOSU</t>
  </si>
  <si>
    <t>Reprofilace příkopů v km 71,942 - 71,992: 50*0,5=25.000 [A]</t>
  </si>
  <si>
    <t>- vodorovná a svislá doprava, přemístění, přeložení, manipulace s výkopkem a uložení na skládku (bez poplatku)</t>
  </si>
  <si>
    <t>18120</t>
  </si>
  <si>
    <t>ÚPRAVA PLÁNĚ SE ZHUTNĚNÍM V HORNINĚ TŘ. II</t>
  </si>
  <si>
    <t>Zhutnění podloží pod ZKPP: 51,5*(4,7+0,7)=278.100 [A]; 90*(5,2+0,2)=486.000 [B]; 4,7*(5,0+1,2)=29.140 [C]; 6,76=6.760 [D]; Celkem: A+B+C+D=800.000 [E]</t>
  </si>
  <si>
    <t>položka zahrnuje úpravu pláně včetně vyrovnání výškových rozdílů. Míru zhutnění určuje projekt.</t>
  </si>
  <si>
    <t>18221</t>
  </si>
  <si>
    <t>ROZPROSTŘENÍ ORNICE VE SVAHU V TL DO 0,10M</t>
  </si>
  <si>
    <t>Za Jéčky: 330=330.000 [A]; Ostatní: 40=40.000 [B]; Celkem: A+B=370.000 [C]</t>
  </si>
  <si>
    <t>položka zahrnuje:    
nutné přemístění ornice z dočasných skládek vzdálených do 50m    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</si>
  <si>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</si>
  <si>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</si>
  <si>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</si>
  <si>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18245_R</t>
  </si>
  <si>
    <t>VEGETAČNÍ OCHRANA SVAHŮ ROHOŽEMI Z KOKOSOVÝCH VLÁKEN</t>
  </si>
  <si>
    <t>Za Jéčky, ostatní: 35=35.000 [A]</t>
  </si>
  <si>
    <t>Zahrnuje dodání a položení předepsané rohože bez ohledu na sklon terénu, kotvení a ostatní práce</t>
  </si>
  <si>
    <t>11120</t>
  </si>
  <si>
    <t>ODSTRANĚNÍ KŘOVIN</t>
  </si>
  <si>
    <t>Odstranění křovin v místě stavby: 80=80.000 [A]</t>
  </si>
  <si>
    <t>odstranění křovin a stromů do průměru 100 mm    
doprava dřevin bez ohledu na vzdálenost    
spálení na hromadách nebo štěpkování</t>
  </si>
  <si>
    <t>112014</t>
  </si>
  <si>
    <t>KÁCENÍ STROMŮ D KMENE DO 0,5M S ODSTRANĚNÍM PAŘEZŮ, ODVOZ DO 20KM</t>
  </si>
  <si>
    <t>Kácení stromů: 33=33.000 [A]</t>
  </si>
  <si>
    <t>Kácení stromů se měří v [ks] poražených stromů (průměr stromů se měří v místě řezu) a zahrnuje zejména:    
- poražení stromu a osekání větví    
- spálení větví na hromadách nebo štěpkování    
- dopravu a uložení kmenů, případné další práce s nimi dle pokynů zadávací dokumentace    
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</si>
  <si>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112028</t>
  </si>
  <si>
    <t>KÁCENÍ STROMŮ D KMENE DO 0,9M S ODSTRANĚNÍM PAŘEZŮ, ODVOZ DO 20KM</t>
  </si>
  <si>
    <t>Kácení stromů: 1=1.000 [A]</t>
  </si>
  <si>
    <t>112218</t>
  </si>
  <si>
    <t>ODSTRANĚNÍ PAŘEZŮ D DO 0,5M, ODVOZ DO 20KM</t>
  </si>
  <si>
    <t>Odstranění pařezů: 30=30.000 [A]</t>
  </si>
  <si>
    <t>Odstranění pařezů se měří v [ks] vytrhaných nebo vykopaných pařezů a zahrnuje zejména:    
- vytrhání nebo vykopání pařezů    
- veškeré zemní práce spojené s odstraněním pařezů    
- dopravu a uložení pařezů, případně další práce s nimi dle pokynů zadávací dokumentace    
- zásyp jam po pařezech</t>
  </si>
  <si>
    <t>015160</t>
  </si>
  <si>
    <t>POPLATKY ZA LIKVIDACŮ ODPADŮ NEKONTAMINOVANÝCH - 02 01 03  SMÝCENÉ STROMY A KEŘE</t>
  </si>
  <si>
    <t>Smýcené stromy (větve a pařezy): 10=10.000 [A]</t>
  </si>
  <si>
    <t>Zemina z odkopů pro ZKPP: 432,768*2=865.536 [A]; pro svodné potrubí: (5,4+94,163+17,213+1,519+6,075)*2=248.740 [B]; pro trativod: (101,25+1,688)*2=205.876 [C]; pro Jéčka: 351*2=702.000 [D]; z reprofilace příkopů: 25*2=50.000 [E]; -odečet zeminy na obsypy: -75,96*2=- 151.920 [F]; -odečet zeminy na násypy: -261*2=- 522.000 [G]; Celkem: A+B+C+D+E+F+G=1 398.232 [H]</t>
  </si>
  <si>
    <t>Zemina z odkopů pro ZKPP: 144,256*2,2=317.363 [A]; pro svodné potrubí: (1,8+31,388+5,738+0,506+0,25)*2,2=87.300 [B]; pro trativod: (33,75+0,563)*2,2=75.489 [C]; pro Jéčka: 117*2,2=257.400 [D]; Celkem: A+B+C+D=737.552 [E]</t>
  </si>
  <si>
    <t>501101</t>
  </si>
  <si>
    <t>ZŘÍZENÍ KONSTRUKČNÍ VRSTVY TĚLESA ŽELEZNIČNÍHO SPODKU ZE ŠTĚRKODRTI NOVÉ</t>
  </si>
  <si>
    <t>ZKPP: 141,5*(5,4*0,45)=343.845 [A]; 4,7*(6,2*0,45)=13.113 [B]; Celkem: A+B=356.958 [C]</t>
  </si>
  <si>
    <t>1. Položka obsahuje:    
 – nákup a dodání štěrkodrtě v požadované kvalitě podle zadávací dokumentace    
 – očištění podkladu, případně zřízení spojovací vrstvy    
 – uložení štěrkodrtě dle předepsaného technologického předpisu    
 – zřízení podkladní nebo konstrukční vrstvy ze štěrkodrtě bez rozlišení šířky, pokládání vrstvy po etapách, případně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vč. klimatických opatření    
 – ztížení v okolí inženýrských vedení, konstrukcí a objektů a jejich dočasné zajištění    
 – ztížení provádění včetně hutnění ve ztížených podmínkách a stísněných prostorech    
 – úpravu povrchu vrstvy    
2. Položka neobsahuje:    
 X    
3. Způsob měření:    
Měří se metr krychlový.</t>
  </si>
  <si>
    <t>501410</t>
  </si>
  <si>
    <t>ZŘÍZENÍ KONSTRUKČNÍ VRSTVY TĚLESA ŽELEZNIČNÍHO SPODKU ZE ZEMINY ZLEPŠENÉ (STABILIZOVANÉ) CEMENTEM</t>
  </si>
  <si>
    <t>ZKPP: 51,5*(4,7*0,3)=72.615 [A]; 90*(5,2*0,3)=140.400 [B]; 4,7*(5,0*0,3)=7.050 [C]; Celkem: A+B+C=220.065 [D]</t>
  </si>
  <si>
    <t>1. Položka obsahuje:    
 – nákup a dodání materiálů pro uvedenou stabilizaci v požadované kvalitě podle zadávací dokumentace, včetně pojiva    
 – očištění podkladu případně zřízení spojovací vrstvy    
 – uložení materiálů pro stabilizaci dle předepsaného technologického předpisu    
 – zřízení vrstvy na místě nebo z dovezeného materiálu (z mísícího centra), bez rozlišení šířky, pokládání vrstvy po etapách, příp. dílčích vrstvách, včetně pracovních spar a spojů    
 – hutnění na předepsanou míru hutnění    
 – průkazní zkoušky, kontrolní zkoušky a kontrolní měření    
 – úpravu napojení, ukončení a těsnění podél odvodňovacích zařízení, vpustí, šachet apod.    
 – těsnění, tmelení a výplň spar a otvorů    
 – ošetření úložiště po celou dobu práce v něm včetně klimatických opatření    
 – ztížení v okolí vedení, konstrukcí a objektů a jejich dočasné zajištění    
 – ztížení provádění vč. hutnění ve ztížených podmínkách a stísněných prostorech    
 – úpravu povrchu vrstvy    
2. Položka neobsahuje:    
 X    
3. Způsob měření:    
Měří se metr krychlový.</t>
  </si>
  <si>
    <t>Potrubí</t>
  </si>
  <si>
    <t>45152</t>
  </si>
  <si>
    <t>PODKLADNÍ A VÝPLŇOVÉ VRSTVY Z KAMENIVA DRCENÉHO</t>
  </si>
  <si>
    <t>Obsyp svodného potrubí HV1 - J: 6*1,2*0,6=4.320 [A]; svodného potrubí J - Šd4: 6*0,9*1,1=5.940 [B]; Lože a obsyp svodného potrubí HV2 - Š8 - Š7 - Š6 - zátka: 93*0,9*0,7=58.590 [C]; svodného potrubí Š6 - Š5 - Š4 - VO2: 11*0,9*0,7=6.930 [D]; 6*0,9*1,1=5.940 [E]; svodného potrubí J - Š5: 1,5*0,9*0,7=0.945 [F]; Výplň trativodu Šd4 - Šd5 - Šd6: 100*0,9*1,5=135.000 [G]; trativodu u Š5: 2,5*0,6*1,5=2.250 [H]; Celkem: A+B+C+D+E+F+G+H=219.915 [I]</t>
  </si>
  <si>
    <t>položka zahrnuje dodávku předepsaného kameniva, mimostaveništní a vnitrostaveništní dopravu a jeho uložení    
není-li v zadávací dokumentaci uvedeno jinak, jedná se o nakupovaný materiál</t>
  </si>
  <si>
    <t>451313</t>
  </si>
  <si>
    <t>PODKLADNÍ A VÝPLŇOVÉ VRSTVY Z PROSTÉHO BETONU C16/20</t>
  </si>
  <si>
    <t>Podklad pod TZZ4a: 11*0,8*0,1=0.880 [A]</t>
  </si>
  <si>
    <t>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</t>
  </si>
  <si>
    <t>451314</t>
  </si>
  <si>
    <t>PODKLADNÍ A VÝPLŇOVÉ VRSTVY Z PROSTÉHO BETONU C25/30</t>
  </si>
  <si>
    <t>Podklad pod šachty: (1*1*0,15)*(4+3)=1.050 [A]; pod odláždění u TZZ4a: 1*1*0,2=0.200 [B]; pod odláždění u Jéček: 1*2*0,2=0.400 [C]; Lože pod Jéčka: 260*1,5*0,15=58.500 [D]; Celkem: A+B+C+D=60.150 [E]</t>
  </si>
  <si>
    <t>899523</t>
  </si>
  <si>
    <t>OBETONOVÁNÍ POTRUBÍ Z PROSTÉHO BETONU DO C16/20 (B20)</t>
  </si>
  <si>
    <t>Obetonování svodného potrubí HV1 - J: 6*1,2*0,4=2.880 [A]; svodného potrubí Š6 - Š5: 6*0,9*0,4=2.160 [C]; svodného potrubí J - Šd4: 6*0,9*0,4=2.160 [D]; Celkem: A+C+D=7.200 [E]</t>
  </si>
  <si>
    <t>45868</t>
  </si>
  <si>
    <t>VÝPLŇ ZA OPĚRAMI A ZDMI Z JÍLU</t>
  </si>
  <si>
    <t>Obsyp Jéček nepropustným materiálem: 260*0,5=130.000 [A]</t>
  </si>
  <si>
    <t>položka zahrnuje:    
- dodávku jílu a zásyp se zhutněním včetně mimostaveništní a vnitrostaveništní dopravy</t>
  </si>
  <si>
    <t>45852</t>
  </si>
  <si>
    <t>VÝPLŇ ZA OPĚRAMI A ZDMI Z KAMENIVA DRCENÉHO</t>
  </si>
  <si>
    <t>Klínový obsyp Jéček: 260*0,25=65.000 [A]; Zásyp Jéček: 260*0,5=130.000 [B]; Celkem: A+B=195.000 [C]</t>
  </si>
  <si>
    <t>21152</t>
  </si>
  <si>
    <t>SANAČNÍ ŽEBRA Z KAMENIVA DRCENÉHO</t>
  </si>
  <si>
    <t>Vsakovací žebro u HV1: 15*0,3=4.500 [A]</t>
  </si>
  <si>
    <t>21197</t>
  </si>
  <si>
    <t>OPLÁŠTĚNÍ ODVODŇOVACÍCH ŽEBER Z GEOTEXTILIE</t>
  </si>
  <si>
    <t>Opláštění trativodu Šd4 - Šd5 - Šd6: 100*(1,5+0,9+1,5)=390.000 [A];  trativodu u Š5: 2,5*(1,5+0,6+1,5)=9.000 [B]; vsakovacího žebra u HV1: 15*1,4=21.000 [C]; Celkem: A+B+C=420.000 [D]</t>
  </si>
  <si>
    <t>položka zahrnuje dodávku předepsané geotextilie, mimostaveništní a vnitrostaveništní dopravu a její uložení včetně potřebných přesahů (nezapočítávají se do výměry)</t>
  </si>
  <si>
    <t>289971</t>
  </si>
  <si>
    <t>OPLÁŠTĚNÍ (ZPEVNĚNÍ) Z GEOTEXTILIE</t>
  </si>
  <si>
    <t>Geotextilie za Jéčky: 260*2,3=598.000 [A]</t>
  </si>
  <si>
    <t>Položka zahrnuje:    
- dodávku předepsané geotextilie    
- úpravu, očištění a ochranu podkladu    
- přichycení k podkladu, případně zatížení    
- úpravy spojů a zajištění okrajů    
- úpravy pro odvodnění    
- nutné přesahy    
- mimostaveništní a vnitrostaveništní dopravu</t>
  </si>
  <si>
    <t>87533</t>
  </si>
  <si>
    <t>POTRUBÍ DREN Z TRUB PLAST DN DO 150MM</t>
  </si>
  <si>
    <t>Trativod Šd4 - Šd5 - Šd6: 100=100.000 [A] ; trativod u Š5: 2,5=2.500 [B]; Celkem: A+B=102.500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</si>
  <si>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</t>
  </si>
  <si>
    <t>87434</t>
  </si>
  <si>
    <t>POTRUBÍ Z TRUB PLASTOVÝCH ODPADNÍCH DN DO 200MM</t>
  </si>
  <si>
    <t>Svodné potrubí HV1 - J: 6*2=12.000 [A]; Svodné potrubí J - Šd4: 6=6.000 [B]; Celkem: A+B=18.000 [C]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</si>
  <si>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- položky platí pro práce prováděné v prostoru zapaženém i nezapaženém a i v kolektorech, chráničkách    
- položky zahrnují i práce spojené s nutnými obtoky, převáděním a čerpáním vody    
nezahrnuje zkoušky vodotěsnosti a televizní prohlídku</t>
  </si>
  <si>
    <t>87444</t>
  </si>
  <si>
    <t>POTRUBÍ Z TRUB PLASTOVÝCH ODPADNÍCH DN DO 250MM</t>
  </si>
  <si>
    <t>Svodné potrubí HV2 - Š8 - Š7 - Š6  - zátka; Š6 - Š5 - Š4 - VO2: 93+17=110.000 [A]; Svodné potrubí J - Š5: 1,5=1.500 [B]; Celkem: A+B=111.500 [C]</t>
  </si>
  <si>
    <t>894846</t>
  </si>
  <si>
    <t>ŠACHTY KANALIZAČNÍ PLASTOVÉ D 400MM</t>
  </si>
  <si>
    <t>Šachty Šd4 - Šd6: 3=3.000 [A]</t>
  </si>
  <si>
    <t>položka zahrnuje:    
- poklopy s rámem z předepsaného materiálu a tvaru    
- předepsané plastové skruže, dno a není-li uvedeno jinak i podkladní vrstvu (z kameniva nebo betonu).    
- výplň, těsnění a tmelení spár a spojů,    
- očištění a ošetření úložných ploch,    
- předepsané podkladní konstrukce</t>
  </si>
  <si>
    <t>89486</t>
  </si>
  <si>
    <t>ŠACHTY KANALIZAČNÍ PLASTOVÉ D 800MM</t>
  </si>
  <si>
    <t>Šachty Š5 - Š8: 4=4.000 [A]</t>
  </si>
  <si>
    <t>935412</t>
  </si>
  <si>
    <t>ŽLABY A RIGOLY Z BETONOVÝCH ŽLABOVEK ŠÍŘKY DO 600 MM DO BETONU</t>
  </si>
  <si>
    <t>TZZ4a: 11=11.000 [A]</t>
  </si>
  <si>
    <t>1. Položka obsahuje:    
 – veškerý materiál, výrobky a polotovary, včetně mimostaveništní a vnitrostaveništní dopravy (rovněž přesuny), včetně naložení a složení, případně s uložením    
 – zahrnují veškeré práce a materiál nutné pro zřízení těchto konstrukcí, včetně lože, ukončení, patek, spárování, úpravy vtoku a výtoku    
2. Položka neobsahuje:    
 X    
3. Způsob měření:    
Měří se metr délkový.</t>
  </si>
  <si>
    <t>935902_R</t>
  </si>
  <si>
    <t>ŽLABY A RIGOLY Z PŘÍKOPOVÝCH ŽLABŮ (VČETNĚ POKLOPŮ A MŘÍŽÍ) "J" VELKÉ</t>
  </si>
  <si>
    <t>Příkopové žlaby v km 71,683 - 71,943: (71,943-71,683)*1000=260.000 [A]</t>
  </si>
  <si>
    <t>1. Položka obsahuje:    
 – veškeré práce a materiál obsažený v názvu položky    
 – ukončení žlabů betonovými zdmi, včetně základů a výztuže    
 – veškeré hydroizolační nátěry    
2. Položka neobsahuje:    
 X    
3. Způsob měření:    
Měří se metr délkový.</t>
  </si>
  <si>
    <t>89721</t>
  </si>
  <si>
    <t>VPUSŤ KANALIZAČNÍ HORSKÁ KOMPLETNÍ MONOLITICKÁ BETONOVÁ</t>
  </si>
  <si>
    <t>HV1, HV2: 2=2.000 [A]</t>
  </si>
  <si>
    <t>položka zahrnuje:    
- mříže s rámem, koše na bahno,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nátěry zabraňující soudržnost betonu a bednění,    
- výplň, těsnění  a tmelení spar a spojů,    
- opatření  povrchů  betonu  izolací  proti zemní vlhkosti v částech, kde přijdou do styku se zeminou nebo kamenivem,    
- předepsané podkladní konstrukce</t>
  </si>
  <si>
    <t>465512</t>
  </si>
  <si>
    <t>DLAŽBY Z LOMOVÉHO KAMENE NA MC</t>
  </si>
  <si>
    <t>Odláždění u TZZ4a: 1*1*0,3=0.300 [A]; u Jéček: 1*2*0,3=0.600 [B]; Celkem: A+B=0.900 [C]</t>
  </si>
  <si>
    <t>položka zahrnuje:    
- nutné zemní práce (svahování, úpravu pláně a pod.)    
- zřízení spojovací vrstvy    
- zřízení lože dlažby z cementové malty předepsané kvality a předepsané tloušťky    
- dodávku a položení dlažby z lomového kamene do předepsaného tvaru    
- spárování, těsnění, tmelení a vyplnění spar MC případně s vyklínováním    
- úprava povrchu pro odvedení srážkové vody    
- nezahrnuje podklad pod dlažbu, vykazuje se samostatně položkami SD 45</t>
  </si>
  <si>
    <t>899121</t>
  </si>
  <si>
    <t>MŘÍŽE OCELOVÉ SAMOSTATNÉ</t>
  </si>
  <si>
    <t>Mříž u nátoku do Jéček: 1=1.000 [A]</t>
  </si>
  <si>
    <t>Položka zahrnuje dodávku a osazení předepsané mříže včetně rámu</t>
  </si>
  <si>
    <t>89944</t>
  </si>
  <si>
    <t>VÝŘEZ, VÝSEK, ÚTES NA POTRUBÍ DN DO 200MM</t>
  </si>
  <si>
    <t>Výřez v Jéčku - od HV1: 2=2.000 [A]; od Šd4: 1=1.000 [B]; Celkem: A+B=3.000 [C]</t>
  </si>
  <si>
    <t>- zahrnují zejména náklady na osekání trub na útesy, na vysekání otvorů pro zaústění, na obetonování útesu. U výřezu a výseku náklady na ohlášení uzavírání vody, uzavření a otevření šoupat, vypuštění a napuštění vody, odvzdušnění potrubí a pod.</t>
  </si>
  <si>
    <t>89945</t>
  </si>
  <si>
    <t>VÝŘEZ, VÝSEK, ÚTES NA POTRUBÍ DN DO 300MM</t>
  </si>
  <si>
    <t>Výřez v Jéčku - od Š5: 1=1.000 [A]</t>
  </si>
  <si>
    <t>9.1</t>
  </si>
  <si>
    <t>Ostatní konstrukce a práce (POV)</t>
  </si>
  <si>
    <t>9.1 001_R</t>
  </si>
  <si>
    <t>Zařízení a prostředky ochrany BOZP</t>
  </si>
  <si>
    <t>Rozsah uvedený v části B.4.1</t>
  </si>
  <si>
    <t>9.1 002_R</t>
  </si>
  <si>
    <t>Pasportizace komunikace, vrtané sondy</t>
  </si>
  <si>
    <t>919112</t>
  </si>
  <si>
    <t>ŘEZÁNÍ ASFALTOVÉHO KRYTU VOZOVEK TL DO 100MM</t>
  </si>
  <si>
    <t>Zaříznutí asfaltového krytu MK a III/1911: (3+3)+200=206.000 [A]</t>
  </si>
  <si>
    <t>položka zahrnuje řezání vozovkové vrstvy v předepsané tloušťce, včetně spotřeby vody</t>
  </si>
  <si>
    <t>113728</t>
  </si>
  <si>
    <t>FRÉZOVÁNÍ ZPEVNĚNÝCH PLOCH ASFALTOVÝCH, ODVOZ DO 20KM</t>
  </si>
  <si>
    <t>Frézování asfaltového krytu III/1911: 50*0,06=3.000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</si>
  <si>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</si>
  <si>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113138</t>
  </si>
  <si>
    <t>ODSTRANĚNÍ KRYTU ZPEVNĚNÝCH PLOCH S ASFALT POJIVEM, ODVOZ DO 20KM</t>
  </si>
  <si>
    <t>Odstranění asfaltového krytu MK: 750*0,06=45.000 [A]</t>
  </si>
  <si>
    <t>113328</t>
  </si>
  <si>
    <t>ODSTRAN PODKL ZPEVNĚNÝCH PLOCH Z KAMENIVA NESTMEL, ODVOZ DO 20KM</t>
  </si>
  <si>
    <t>Odstranění podkladů MK: 750*0,2=150.000 [A]; Odstranění dočasné komunikace: 45*0,1=4.500 [B]; Odstranění podkladu pod panelovou plochou: (40+50+1230)*0,15=198.000 [C]; Odstranění násypu pod panelovou plochou (1/3): ((170*2,3)/3)*1=130.333 [D]; Celkem: A+B+C+D=482.833 [E]</t>
  </si>
  <si>
    <t>113188</t>
  </si>
  <si>
    <t>ODSTRANĚNÍ KRYTU ZPEVNĚNÝCH PLOCH Z DLAŽDIC, ODVOZ DO 20KM</t>
  </si>
  <si>
    <t>Rozebrání dlažby chodníku: 10*0,08=0.800 [A]</t>
  </si>
  <si>
    <t>11352A</t>
  </si>
  <si>
    <t>ODSTRANĚNÍ CHODNÍKOVÝCH OBRUBNÍKŮ BETONOVÝCH - BEZ DOPRAVY</t>
  </si>
  <si>
    <t>Odstranění obrub u chodníku: 6=6.000 [A]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</si>
  <si>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</si>
  <si>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11352B</t>
  </si>
  <si>
    <t>ODSTRANĚNÍ CHODNÍKOVÝCH OBRUBNÍKŮ BETONOVÝCH - DOPRAVA</t>
  </si>
  <si>
    <t>Odvoz obrub u chodníku: (6*0,1*0,25)*2,5*20=7.500 [A]; Odvoz lože obrubníků: (6*0,2*0,2)*2,5*20=12.000 [B]; Celkem: A+B=19.500 [C]</t>
  </si>
  <si>
    <t>Položka zahrnuje samostatnou dopravu suti a vybouraných hmot. Množství se určí jako součin hmotnosti [t] a požadované vzdálenosti [km].</t>
  </si>
  <si>
    <t>122738</t>
  </si>
  <si>
    <t>ODKOPÁVKY A PROKOPÁVKY OBECNÉ TŘ. I, ODVOZ DO 20KM</t>
  </si>
  <si>
    <t>Odkop pro panelovou plochu: 15=15.000 [A]; Odstranění násypu pod panelovou plochou (2/3): ((170*2,3)/3)*2=260.667 [B]; Celkem: A+B=275.667 [C]</t>
  </si>
  <si>
    <t>015130</t>
  </si>
  <si>
    <t>POPLATKY ZA LIKVIDACŮ ODPADŮ NEKONTAMINOVANÝCH - 17 03 02  VYBOURANÝ ASFALTOVÝ BETON BEZ DEHTU</t>
  </si>
  <si>
    <t>Asfaltový kryt MK a III/1911: (45+3)*2,4=115.200 [A]</t>
  </si>
  <si>
    <t>015330</t>
  </si>
  <si>
    <t>POPLATKY ZA LIKVIDACŮ ODPADŮ NEKONTAMINOVANÝCH - 17 05 04  KAMENNÁ SUŤ</t>
  </si>
  <si>
    <t>Podklad MK: 150*1,8=270.000 [A]; Dočasná komunikace: (45*0,1)*1,8=8.100 [B]; Podklad pod panelovou plochou: ((40+50+1230)*0,15)*1,8=356.400 [C]; Násyp pod panelovou plochou (1/3): (((170*2,3)/3)*1)*1,8=234.600 [D]; Celkem: A+B+C+D=869.100 [E]</t>
  </si>
  <si>
    <t>Chodníkové obruby: (6*0,1*0,25)*2,5=0.375 [A]; Lože obrubníků: (6*0,2*0,2)*2,5=0.600 [B]; Betonová dlažba: (10*0,08)*2,5=2.000 [C]; Celkem: A+B+C=2.975 [D]</t>
  </si>
  <si>
    <t>Zemina z odkopů pro panelovou plochu: 15*2=30.000 [A]; Zemina z násypu pod panelovou plochou (2/3): (((170*2,3)/3)*2)*2=521.333 [B]; Celkem: A+B=551.333 [C]</t>
  </si>
  <si>
    <t>567303</t>
  </si>
  <si>
    <t>VRSTVY PRO OBNOVU A OPRAVY ZE ŠTĚRKODRTI</t>
  </si>
  <si>
    <t>Podklad ze ŠD MK: 750*0,15=112.500 [A]</t>
  </si>
  <si>
    <t>- dodání kameniva předepsané kvality a zrnitosti    
- rozprostření a zhutnění vrstvy v předepsané tloušťce    
- zřízení vrstvy bez rozlišení šířky, pokládání vrstvy po etapách    
- nezahrnuje postřiky, nátěry</t>
  </si>
  <si>
    <t>567306</t>
  </si>
  <si>
    <t>VRSTVY PRO OBNOVU A OPRAVY Z RECYKLOVANÉHO MATERIÁLU</t>
  </si>
  <si>
    <t>Podklad z AB recyklátu MK: 750*0,06=45.000 [A]</t>
  </si>
  <si>
    <t>- dodání recyklátu v požadované kvalitě    
- očištění podkladu    
- uložení recyklátu dle předepsaného technologického předpisu, zhutnění vrstvy v předepsané tloušťce    
- zřízení vrstvy bez rozlišení šířky, pokládání vrstvy po etapách, včetně pracovních spar a spojů    
- úpravu napojení, ukončení     
- nezahrnuje postřiky, nátěry</t>
  </si>
  <si>
    <t>572123</t>
  </si>
  <si>
    <t>INFILTRAČNÍ POSTŘIK Z EMULZE DO 1,0KG/M2</t>
  </si>
  <si>
    <t>Infiltrační postřik MK: 750=750.000 [A]</t>
  </si>
  <si>
    <t>- dodání všech předepsaných materiálů pro postřiky v předepsaném množství    
- provedení dle předepsaného technologického předpisu    
- zřízení vrstvy bez rozlišení šířky, pokládání vrstvy po etapách    
- úpravu napojení, ukončení</t>
  </si>
  <si>
    <t>572211</t>
  </si>
  <si>
    <t>SPOJOVACÍ POSTŘIK Z ASFALTU DO 0,5KG/M2</t>
  </si>
  <si>
    <t>Spojovací postřik III/1911: 50=50.000 [A]</t>
  </si>
  <si>
    <t>5774AB</t>
  </si>
  <si>
    <t>VRSTVY PRO OBNOVU A OPRAVY Z ASF BETONU ACO 8</t>
  </si>
  <si>
    <t>Kryt z AB MK: 750*0,05=37.500 [A]</t>
  </si>
  <si>
    <t>- dodání směsi v požadované kvalitě    
- očištění podkladu    
- uložení směsi dle předepsaného technologického předpisu, zhutnění vrstvy v předepsané tloušťce    
- zřízení vrstvy bez rozlišení šířky, pokládání vrstvy po etapách, včetně pracovních spar a spojů    
- úpravu napojení, ukončení podél obrubníků, dilatačních zařízení, odvodňovacích proužků, odvodňovačů, vpustí, šachet a pod.    
- nezahrnuje postřiky, nátěry    
- nezahrnuje těsnění podél obrubníků, dilatačních zařízení, odvodňovacích proužků, odvodňovačů, vpustí, šachet a pod.    
- položka je určena pro obnovu asfaltového krytu drobných oprav a plošných rozpadů (vztahuje se na plochu jednotlivě do 10000m2). Není určena pro souvislou obnovu asfaltového krytu (ta se vykáže položkami 574*** a 575***) a pro výspravu výtluků (ta se vykáže položkami 5779**, vztahuje se na plochu jednotlivě do 10m2).    
-nezahrnuje očištění podkladu po veřejném provozu</t>
  </si>
  <si>
    <t>5774AE</t>
  </si>
  <si>
    <t>VRSTVY PRO OBNOVU A OPRAVY Z ASF BETONU ACO 11+, 11S</t>
  </si>
  <si>
    <t>Kryt z AB III/1911: 50*0,05=2.500 [A]</t>
  </si>
  <si>
    <t>58910</t>
  </si>
  <si>
    <t>VÝPLŇ SPAR ASFALTEM</t>
  </si>
  <si>
    <t>Výplň spár MK a III/1911: (3,2+3,2)+200=206.400 [A]</t>
  </si>
  <si>
    <t>položka zahrnuje:    
- dodávku předepsaného materiálu    
- vyčištění a výplň spar tímto materiálem</t>
  </si>
  <si>
    <t>587206</t>
  </si>
  <si>
    <t>PŘEDLÁŽDĚNÍ KRYTU Z BETONOVÝCH DLAŽDIC SE ZÁMKEM</t>
  </si>
  <si>
    <t>Předláždění chodníku: 35=35.000 [A]</t>
  </si>
  <si>
    <t>- pod pojmem *předláždění* se rozumí rozebrání stávající dlažby a pokládka dlažby ze stávajícího dlažebního materiálu (bez dodávky nového)    
- zahrnuje nezbytnou manipulaci s tímto materiálem (nakládání, doprava, složení, očištění)    
- dodání a rozprostření materiálu pro lože a jeho tloušťku předepsanou dokumentací a pro předepsanou výplň spar    
- eventuelní doplnění plochy s použitím nového materiálu se vykazuje v položce č.582</t>
  </si>
  <si>
    <t>582612</t>
  </si>
  <si>
    <t>KRYTY Z BETON DLAŽDIC SE ZÁMKEM ŠEDÝCH TL 80MM DO LOŽE Z KAM</t>
  </si>
  <si>
    <t>Nová dlažba chodníku: 10=10.000 [A]</t>
  </si>
  <si>
    <t>- dodání dlažebního materiálu v požadované kvalitě, dodání materiálu pro předepsané  lože v tloušťce předepsané dokumentací a pro předepsanou výplň spar    
- očištění podkladu    
- uložení dlažby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</si>
  <si>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Lože pro obrubníky chodníku: 6*0,3*0,2=0.360 [A]</t>
  </si>
  <si>
    <t>917223</t>
  </si>
  <si>
    <t>SILNIČNÍ A CHODNÍKOVÉ OBRUBY Z BETONOVÝCH OBRUBNÍKŮ ŠÍŘ 100MM</t>
  </si>
  <si>
    <t>Obrubníky chodníku: 6=6.000 [A]</t>
  </si>
  <si>
    <t>Položka zahrnuje:    
dodání a pokládku betonových obrubníků o rozměrech předepsaných zadávací dokumentací    
betonové lože i boční betonovou opěrku.</t>
  </si>
  <si>
    <t>56362</t>
  </si>
  <si>
    <t>VOZOVKOVÉ VRSTVY Z RECYKLOVANÉHO MATERIÁLU TL DO 100MM</t>
  </si>
  <si>
    <t>Dočasná komunikace ul. Březnická - areál Nový rybník: 45=45.000 [A]</t>
  </si>
  <si>
    <t>21361</t>
  </si>
  <si>
    <t>DRENÁŽNÍ VRSTVY Z GEOTEXTILIE</t>
  </si>
  <si>
    <t>Podklad dočasné komunikace: 50=50.000 [A]; Podklad pod panelovou plochu: 40+50+1230=1 320.000 [B]; Celkem: A+B=1 370.000 [C]</t>
  </si>
  <si>
    <t>Položka zahrnuje:- dodávku předepsané geotextilie (včetně nutných přesahů) pro drenážní vrstvu, včetně mimostaveništní a vnitrostaveništní dopravy- provedení drenážní vrstvy předepsaných rozměrů a předepsaného tvaru</t>
  </si>
  <si>
    <t>21361_R</t>
  </si>
  <si>
    <t>ODSTRANĚNÍ DRENÁŽNÍ VRSTVY Z GEOTEXTILIE</t>
  </si>
  <si>
    <t>Položka zahrnuje:- odstranění geotextilie (včetně nutných přesahů) pro drenážní vrstvu, včetně mimostaveništní a vnitrostaveništní dopravy- naložení s vybouraným materiálem je již na zhotoviteli (ponechání ve vlastnictví zhotovitele x skládkování)</t>
  </si>
  <si>
    <t>17110</t>
  </si>
  <si>
    <t>ULOŽENÍ SYPANINY DO NÁSYPŮ SE ZHUTNĚNÍM</t>
  </si>
  <si>
    <t>Použita zemina ze zemních prací při výkopu rýh žlabů J.</t>
  </si>
  <si>
    <t>Násyp pod panelovou plochu (2/3): ((170*2,3)/3)*2=260.667 [A]; 0,333=0.333 [B]; Celkem: A+B=261.000 [C]</t>
  </si>
  <si>
    <t>položka zahrnuje:    
- kompletní provedení zemní konstrukce vč. výběru vhodného materiálu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</si>
  <si>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17180</t>
  </si>
  <si>
    <t>ULOŽENÍ SYPANINY DO NÁSYPŮ Z NAKUPOVANÝCH MATERIÁLŮ</t>
  </si>
  <si>
    <t>Násyp pod panelovou plochu (1/3): ((170*2,3)/3)*1=130.333 [A]; -0,333=-0.333 [B]; Celkem: A+B=130.000 [C]</t>
  </si>
  <si>
    <t>položka zahrnuje:    
- kompletní provedení zemní konstrukce (násypového tělesa včetně aktivní zóny)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</t>
  </si>
  <si>
    <t>Podklad pod panelovou plochu: (40+50+1230)*0,1=132.000 [A]</t>
  </si>
  <si>
    <t>58301_R</t>
  </si>
  <si>
    <t>KRYT ZE SINIČNÍCH DÍLCŮ (PANELŮ) TL 150MM - silniční panely z pronájmu</t>
  </si>
  <si>
    <t>Silniční panely z pronájmu. Viz. část POV.</t>
  </si>
  <si>
    <t>Panelová plocha: 340*(3*1)=1 020.000 [A]</t>
  </si>
  <si>
    <t>- dodání dílců v požadované kvalitě, dodání materiálu pro předepsané  lože v tloušťce předepsané dokumentací a pro předepsanou výplň spar    
- očištění podkladu    
- uložení dílců dle předepsaného technologického předpisu včetně předepsané podkladní vrstvy a předepsané výplně spar    
- zřízení vrstvy bez rozlišení šířky, pokládání vrstvy po etapách     
- úpravu napojení, ukončení podél obrubníků, dilatačních zařízení, odvodňovacích proužků, odvodňovačů, vpustí, šachet a pod., nestanoví-li zadávací dokumentace jinak    
- nezahrnuje postřiky, nátěry    
- nezahrnuje těsnění podél obrubníků, dilatačních zařízení, odvodňovacích proužků, odvodňovačů, vpustí, šachet a pod.</t>
  </si>
  <si>
    <t>78</t>
  </si>
  <si>
    <t>11316</t>
  </si>
  <si>
    <t>ODSTRANĚNÍ KRYTU ZPEVNĚNÝCH PLOCH ZE SILNIČNÍCH DÍLCŮ</t>
  </si>
  <si>
    <t>Panelová plocha: 340*(3*1*0,15)=153.000 [A]</t>
  </si>
  <si>
    <t>Položka zahrnuje veškerou manipulaci s vybouranou sutí a s vybouranými hmotami v místě stavby.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</si>
  <si>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79</t>
  </si>
  <si>
    <t>9.1 004_R</t>
  </si>
  <si>
    <t>Doprava silničních panelů z místa pronájmu na stavbu a zpět</t>
  </si>
  <si>
    <t>Doprava panelů: 1=1.000 [A]</t>
  </si>
  <si>
    <t>Položka zahrnuje samostatnou dopravu materiálu na stavbu a zpětný odvoz. Množství se určí jako komplet.</t>
  </si>
  <si>
    <t>80</t>
  </si>
  <si>
    <t>Rozprostření ornice v místě dočasných komunikací a panelových ploch: 50+(40+50+1230)=1 370.000 [A]</t>
  </si>
  <si>
    <t>81</t>
  </si>
  <si>
    <t>E.1.2</t>
  </si>
  <si>
    <t>Nástupiště</t>
  </si>
  <si>
    <t xml:space="preserve">  SO 03</t>
  </si>
  <si>
    <t xml:space="preserve">  Nástupiště</t>
  </si>
  <si>
    <t>SO 03</t>
  </si>
  <si>
    <t>3=3.000 [A]</t>
  </si>
  <si>
    <t>Odkop pro nástupiště (75%): (73*1,0)*0,75=54.750 [A]; (17*2,2)*0,75=28.050 [B]; Celkem: A+B=82.800 [C]</t>
  </si>
  <si>
    <t>Odkop pro nástupiště (25%): (73*1,0)*0,25=18.250 [A]; (17*2,2)*0,25=9.350 [B]; Celkem: A+B=27.600 [C]</t>
  </si>
  <si>
    <t>132738</t>
  </si>
  <si>
    <t>HLOUBENÍ RÝH ŠÍŘ DO 2M PAŽ I NEPAŽ TŘ. I, ODVOZ DO 20KM</t>
  </si>
  <si>
    <t>Hloubení rýh pro přípojné potrubí (75%): ((1,2+1,3+2,3+2,3+1,1)*0,5*0,6)*0,75=1.845 [A]</t>
  </si>
  <si>
    <t>Hloubení rýh pro přípojné potrubí (25%): ((1,2+1,3+2,3+2,3+1,1)*0,5*0,6)*0,25=0.615 [A]</t>
  </si>
  <si>
    <t>Hloubení základů pro ŽB zídky (75%): (1,65*0,9*0,4)*0,75=0.446 [A]; (2,1*0,9*0,4)*0,75=0.567 [B]; pro patky zábradlí (75%): ((0,3*0,3*0,8)*2)*0,75=0.108 [C]; (0,5*0,3*0,8)*0,75=0.090 [D]; pro mobiliář (75%): (1,5*0,4*0,6)*0,75=0.270 [E]; (1,2*0,65*0,6)*0,75=0.351 [F]; ((0,5*0,5*0,6)*2)*0,75=0.225 [G]; Celkem: A+B+C+D+E+F+G=2.057 [H]</t>
  </si>
  <si>
    <t>Hloubení základů pro ŽB zídky (25%): (1,65*0,9*0,4)*0,25=0.149 [A]; (2,1*0,9*0,4)*0,25=0.189 [B]; pro patky zábradlí (25%): ((0,3*0,3*0,8)*2)*0,25=0.036 [C]; (0,5*0,3*0,8)*0,25=0.030 [D]; pro mobiliář (25%): (1,5*0,4*0,6)*0,25=0.090 [E]; (1,2*0,65*0,6)*0,25=0.117 [F]; ((0,5*0,5*0,6)*2)*0,25=0.075 [G]; Celkem: A+B+C+D+E+F+G=0.686 [H]</t>
  </si>
  <si>
    <t>Zhutnění podloží pod nástupištěm: 90*3=270.000 [A]; pod nástupištními prefabrikáty L: 90*1,4=126.000 [B]; Celkem: A+B=396.000 [C]</t>
  </si>
  <si>
    <t>Za nástupištěm: 145=145.000 [A]</t>
  </si>
  <si>
    <t>Za nástupištěm: 50=50.000 [A]</t>
  </si>
  <si>
    <t>Zemina z odkopů pro nástupiště: 82,8*2=165.600 [A]; pro ŽB zídky: 1,013*2=2.026 [B]; pro základy zábradlí: 0,198*2=0.396 [C]; pro základy mobiliáře: 0,846*2=1.692 [D]; pro přípojné potrubí: 1,845*2=3.690 [E]; Celkem: A+B+C+D+E=173.404 [F]</t>
  </si>
  <si>
    <t>Zemina z odkopů pro nástupiště: 27,6*2,2=60.720 [A]; pro ŽB zídky: 0,338*2,2=0.744 [B]; pro základy zábradlí: 0,066*2=0.132 [C]; pro základy mobiliáře: 0,282*2,2=0.620 [D]; pro přípojné potrubí: 0,615*2,2=1.353 [E]; Celkem: A+B+C+D+E=63.569 [F]</t>
  </si>
  <si>
    <t>1,5=1.500 [A]</t>
  </si>
  <si>
    <t>015240_R</t>
  </si>
  <si>
    <t>POPLATKY ZA LIKVIDACŮ ODPADŮ NEKONTAMINOVANÝCH - 20 03 01  KOMUNÁLNÍ ODPAD</t>
  </si>
  <si>
    <t>0,5=0.500 [A]</t>
  </si>
  <si>
    <t>27152</t>
  </si>
  <si>
    <t>POLŠTÁŘE POD ZÁKLADY Z KAMENIVA DRCENÉHO</t>
  </si>
  <si>
    <t>Podklad pod základy ŽB zídek: 1,65*0,4*0,1=0.066 [A]; 2,1*0,4*0,1=0.084 [B]; Celkem: A+B=0.150 [C]</t>
  </si>
  <si>
    <t>272324</t>
  </si>
  <si>
    <t>ZÁKLADY ZE ŽELEZOBETONU DO C25/30 (B30)</t>
  </si>
  <si>
    <t>Základy ŽB zídek: 1,65*0,4*0,8=0.528 [A]; 2,1*0,4*0,8=0.672 [B]; Základy zábradlí: (0,3*0,3*0,8)*2=0.144 [C]; 0,5*0,3*0,8=0.120 [D]; Celkem: A+B+C+D=1.464 [E]</t>
  </si>
  <si>
    <t>272364</t>
  </si>
  <si>
    <t>VÝZTUŽ ZÁKLADŮ Z OCELI 10425</t>
  </si>
  <si>
    <t>Výztuž základů zábradlí (dle TZ): 11,4/1000=0.011 [A]</t>
  </si>
  <si>
    <t>Položka zahrnuje veškerý materiál, výrobky a polotovary, včetně mimostaveništní a vnitrostaveništní dopravy (rovněž přesuny), včetně naložení a složení, případně s uložením    
- dodání betonářské výztuže v požadované kvalitě, stříhání, řezání, ohýbání a spojování do všech požadovaných tvarů (vč. armakošů) a uložení s požadovaným zajištěním polohy a krytí výztuže betonem,    
- veškeré svary nebo jiné spoje výztuže,    
- pomocné konstrukce a práce pro osazení a upevnění výztuže,    
- zednické výpomoci pro montáž betonářské výztuže,    
- úpravy výztuže pro osazení doplňkových konstrukcí,    
- ochranu výztuže do doby jejího zabetonování,    
- úpravy výztuže pro zřízení železobetonových kloubů, kotevních prvků, závěsných ok a doplňkových konstrukcí,    
- veškerá opatření pro zajištění soudržnosti výztuže a betonu,    
- vodivé propojení výztuže, které je součástí ochrany konstrukce proti vlivům bludných proudů, vyvedení do měřících skříní nebo míst pro měření bludných proudů (vlastní měřící skříně se uvádějí položkami SD 74),    
- povrchovou antikorozní úpravu výztuže,    
- separaci výztuže,    
- osazení měřících zařízení a úpravy pro ně,    
- osazení měřících skříní nebo míst pro měření bludných proudů.</t>
  </si>
  <si>
    <t>272366</t>
  </si>
  <si>
    <t>VÝZTUŽ ZÁKLADŮ Z KARI SÍTÍ</t>
  </si>
  <si>
    <t>Výztuž základů ŽB zídek (dle TZ): 52/1000=0.052 [A]</t>
  </si>
  <si>
    <t>Svislé konstrukce</t>
  </si>
  <si>
    <t>327325</t>
  </si>
  <si>
    <t>ZDI OPĚRNÉ, ZÁRUBNÍ, NÁBŘEŽNÍ ZE ŽELEZOVÉHO BETONU DO C30/37 (B37)</t>
  </si>
  <si>
    <t>ŽB zídky: 1,6*0,25*1=0.400 [A]; 2*0,25*1=0.500 [B]; Celkem: A+B=0.900 [C]</t>
  </si>
  <si>
    <t>327365</t>
  </si>
  <si>
    <t>VÝZTUŽ ZDÍ OPĚRNÝCH, ZÁRUBNÍCH, NÁBŘEŽNÍCH Z OCELI 10505, B500B</t>
  </si>
  <si>
    <t>Výztuž ŽB zídek (dle TZ): 28/1000=0.028 [A]</t>
  </si>
  <si>
    <t>327366</t>
  </si>
  <si>
    <t>VÝZTUŽ ZDÍ OPĚRNÝCH, ZÁRUBNÍCH, NÁBŘEŽNÍCH Z KARI SÍTÍ</t>
  </si>
  <si>
    <t>Výztuž ŽB zídek (dle TZ): 65/1000=0.065 [A]</t>
  </si>
  <si>
    <t>Sanační vrstva pod nástupištěm (+/- 50%): 140*0,1=14.000 [A]; Podklad pod dlažbu nástupiště ze ŠD: (300*0,25)+(270*0,15)=115.500 [B]; Lože pod dlažbu nástupiště z DDK: 285*0,04=11.400 [C]; Celkem: A+B+C=140.900 [D]</t>
  </si>
  <si>
    <t>Dlažba na konci nástupiště: 4,3+0,6=4.900 [A]</t>
  </si>
  <si>
    <t>582612_R1</t>
  </si>
  <si>
    <t>KRYTY Z BETON DLAŽDIC SE ZÁMKEM ŠEDÝCH TL 80MM DO LOŽE Z KAM - dlažba 200 x 200 mm bez zkosených hran</t>
  </si>
  <si>
    <t>Dlažba 200 x 200 mm bez zkosených hran</t>
  </si>
  <si>
    <t>Ostrohranná dlažba nástupiště: 48,4+(90*0,4)+((1,6*0,4)*2)=85.680 [A]</t>
  </si>
  <si>
    <t>582612_R2</t>
  </si>
  <si>
    <t>KRYTY Z BETON DLAŽDIC SE ZÁMKEM ŠEDÝCH TL 80MM DO LOŽE Z KAM - dlažba 200 x 200 mm se zkosenými hranami</t>
  </si>
  <si>
    <t>Dlažba 200 x 200 mm se zkosenými hranami</t>
  </si>
  <si>
    <t>Nestrohranná dlažba nástupiště: 158,4=158.400 [A]</t>
  </si>
  <si>
    <t>58261B</t>
  </si>
  <si>
    <t>KRYTY Z BETON DLAŽDIC SE ZÁMKEM BAREV RELIÉF TL 80MM DO LOŽE Z KAM</t>
  </si>
  <si>
    <t>Signální pás: 1,6*0,8=1.280 [A]</t>
  </si>
  <si>
    <t>Lože pro obrubníky nástupiště: (7,7+17,8+20,7+52,1)*0,3*0,2=5.898 [A]</t>
  </si>
  <si>
    <t>917212</t>
  </si>
  <si>
    <t>ZÁHONOVÉ OBRUBY Z BETONOVÝCH OBRUBNÍKŮ ŠÍŘ 80MM</t>
  </si>
  <si>
    <t>Obrubníky nástupiště: 7,7+17,8+20,7+52,1=98.300 [A]</t>
  </si>
  <si>
    <t>767</t>
  </si>
  <si>
    <t>Konstrukce zámečnické</t>
  </si>
  <si>
    <t>348173</t>
  </si>
  <si>
    <t>ZÁBRADLÍ Z DÍLCŮ KOVOVÝCH ŽÁROVĚ ZINK PONOREM S NÁTĚREM</t>
  </si>
  <si>
    <t>KG</t>
  </si>
  <si>
    <t>Zábradlí (dle TZ): 635=635.000 [A]</t>
  </si>
  <si>
    <t>- dílenská dokumentace, včetně technologického předpisu spojování,    
- dodání  materiálu  v požadované kvalitě a výroba konstrukce (včetně  pomůcek,  přípravků a prostředků pro výrobu) bez ohledu na náročnost a její hmotnost,    
- dodání spojovacího materiálu,    
- zřízení  montážních  a  dilatačních  spojů,  spar, včetně potřebných úprav, vložek, opracování, očištění a ošetření,    
- podpěr. konstr. a lešení všech druhů pro montáž konstrukcí i doplňkových, včetně požadovaných otvorů, ochranných a bezpečnostních opatření a základů pro tyto konstrukce a lešení,    
- montáž konstrukce na staveništi, včetně montážních prostředků a pomůcek a zednických výpomocí,                                  
- výplň, těsnění a tmelení spar a spojů,    
- všechny druhy ocelového kotvení,    
- dílenskou přejímku a montážní prohlídku, včetně požadovaných dokladů,    
- zřízení kotevních otvorů nebo jam, nejsou-li částí jiné konstrukce,    
- osazení kotvení nebo přímo částí konstrukce do podpůrné konstrukce nebo do zeminy,    
- výplň kotevních otvorů  (příp.  podlití  patních  desek) maltou,  betonem  nebo  jinou speciální hmotou, vyplnění jam zeminou,- veškeré druhy protikorozní ochrany a nátěry konstrukcí,    
 žárové zinkování s ponorem    
- zvláštní spojovací prostředky, rozebíratelnost konstrukce,    
- ochranná opatření před účinky bludných proudů    
- ochranu před přepětím.</t>
  </si>
  <si>
    <t>741911</t>
  </si>
  <si>
    <t>UZEMŇOVACÍ VODIČ V ZEMI FEZN DO 120 MM2</t>
  </si>
  <si>
    <t>Uzemnění zábradlí: 3=3.000 [A]</t>
  </si>
  <si>
    <t>1. Položka obsahuje:    
 – přípravu podkladu pro osazení    
 – měření, dělení, spojování, tvarování    
 – ochranný nátěr spojů a při průchodu vodiče nad terén apod. dle příslušných norem    
2. Položka neobsahuje:    
 – zemní práce    
 – ochranu vodiče - chráničky apod.    
3. Způsob měření:    
Měří se metr délkový.</t>
  </si>
  <si>
    <t>Výplň rýh přípojného potrubí: (1,2+1,3+2,3+2,3+1,1)*0,5*0,6=2.460 [A]</t>
  </si>
  <si>
    <t>Podklad pod žlabovky široké: (52+16)*0,8*0,1=5.440 [A]; pod žlabovky úzké: 18*0,4*0,1=0.720 [B]; Celkem: A+B=6.160 [C]</t>
  </si>
  <si>
    <t>Lože pod OŽ2: (0,5*0,5)*4=1.000 [A]; pod OŽ3: (0,5*0,5)*13=3.250 [B]; Celkem: A+B=4.250 [C]</t>
  </si>
  <si>
    <t>87433</t>
  </si>
  <si>
    <t>POTRUBÍ Z TRUB PLASTOVÝCH ODPADNÍCH DN DO 150MM</t>
  </si>
  <si>
    <t>Přípojné potrubí (OŽ2, OŽ3, UV1-3): 1,2+1,3+2,3+2,3+1,1=8.200 [A]</t>
  </si>
  <si>
    <t>89712</t>
  </si>
  <si>
    <t>VPUSŤ KANALIZAČNÍ ULIČNÍ KOMPLETNÍ Z BETONOVÝCH DÍLCŮ</t>
  </si>
  <si>
    <t>Uliční vpusti UV1-3: 3=3.000 [A]</t>
  </si>
  <si>
    <t>položka zahrnuje:    
- dodávku a osazení předepsaných dílů včetně mříže    
- výplň, těsnění  a tmelení spar a spojů,    
- opatření  povrchů  betonu  izolací  proti zemní vlhkosti v částech, kde přijdou do styku se zeminou nebo kamenivem,    
- předepsané podkladní konstrukce</t>
  </si>
  <si>
    <t>Žlabovky široké: 52+16=68.000 [A]; Žlabovky úzké: 18=18.000 [B]; Celkem: A+B=86.000 [C]</t>
  </si>
  <si>
    <t>93543</t>
  </si>
  <si>
    <t>ŽLABY Z DÍLCŮ Z POLYMERBETONU SVĚTLÉ ŠÍŘKY DO 200MM VČETNĚ MŘÍŽÍ</t>
  </si>
  <si>
    <t>OŽ2: 4=4.000 [A]; OŽ3: 13=13.000 [B]; Celkem: A+B=17.000 [C]</t>
  </si>
  <si>
    <t>položka zahrnuje:    
-dodávku a uložení dílců žlabu z předepsaného materiálu předepsaných rozměrů včetně mříže    
- spárování, úpravy vtoku a výtoku    
- nezahrnuje nutné zemní práce, předepsané lože, obetonování    
- měří se v metrech běžných délky osy žlabu, odečítají se čistící kusy a vpustě</t>
  </si>
  <si>
    <t>Podklad pod nástupištní prefabrikát L: 90*1,4*0,25=31.500 [A]</t>
  </si>
  <si>
    <t>Podklad pod nástupištní prefabrikát L: 90*1,2*(0,1+0,05)=16.200 [A]</t>
  </si>
  <si>
    <t>17591</t>
  </si>
  <si>
    <t>OBSYP POTRUBÍ A OBJEKTŮ Z JINÝCH MATERIÁLŮ</t>
  </si>
  <si>
    <t>Recyklovaný materiál z kolejové lože</t>
  </si>
  <si>
    <t>Obsyp nástupištních prefabrikátů L: 90*1,8=162.000 [A]</t>
  </si>
  <si>
    <t>924420</t>
  </si>
  <si>
    <t>NÁSTUPIŠTĚ L (H) BEZ KONZOLOVÝCH DESEK</t>
  </si>
  <si>
    <t>Nástupištní hrana: 90=90.000 [A]</t>
  </si>
  <si>
    <t>1. Položka obsahuje:    
 – dodávku veškerých prvků a částí daného typu nástupiště dle odpovídajících vzorových listů a TKP    
 – zřízení nástupiště typu L nebo H na požadovanou osovou vzdálenost kolejí i výšku nástupní hrany nad TK    
 – slepá zakončení nástupiště    
 – příplatky za ztížené podmínky při práci v kolejišti, např. za překážky na straně koleje ap.    
2. Položka neobsahuje:    
 – zemní práce, tj. odkopávky, hloubení rýh, násypy, zásypy ad.    
 – náklady na zřízení zpevněné plochy nástupiště vyjma konzolových desek, např. ze zámkové dlažby, asfaltu ap. včetně konstrukčních vrstev    
 – jiná zakončení nástupiště, např. schůdky apod.    
 – zábradlí, osvětlení, přístřešky, mobiliář nástupiště, orientační a informační systém, kamerový systém, přístupové komunikace ap.    
3. Způsob měření:    
Měří se vždy délka nástupní hrany nástupiště podél přilehlé koleje v metrech délkových, a to i u oboustranných nástupišť.</t>
  </si>
  <si>
    <t>924911</t>
  </si>
  <si>
    <t>NÁSTUPIŠTĚ - VODICÍ LINIE ŠÍŘKY 0,40 M Z DLAŽDIC S PODÉLNÝMI DRÁŽKAMI</t>
  </si>
  <si>
    <t>Vodící linie: 90=90.000 [A]</t>
  </si>
  <si>
    <t>1. Položka obsahuje:    
 – všechny práce pro zřízení plně funkčního dlážděného bezpečnostního pásu s varovnými a vodicími prvky, tj. včetně lože, ukončení dlažby, její provedení do předepsaného tvaru a pohledové úpravy, výplně spar a otvorů apod.    
 – dodání dlažeb a lože v požadované kvalitě    
 – očištění podkladu, případně zřízení spojovací vrstvy    
 – uložení směsi, dlažby nebo dílců dle předepsaného technologického předpisu    
 – zřízení vrstvy bez rozlišení šířky, pokládání vrstvy po etapách, včetně pracovních spar a spojů    
 – úpravu napojení, ukončení a těsnění podél obrubníků, DILATAČNÍích zařízení, odvodňovacích proužků, odvodňovačů, vpustí, šachet ap.    
 – těsnění, tmelení a výplň spar a otvorů    
 – úpravu dilatačních spar a povrchu vrstvy    
2. Položka neobsahuje:    
 – úpravu a hutnění podloží    
 – podkladní a konstrukční vrstvy    
3. Způsob měření:    
Měří se metr délkový.</t>
  </si>
  <si>
    <t>924913</t>
  </si>
  <si>
    <t>NÁSTUPIŠTĚ - OPTICKÉ ZNAČENÍ NÁTĚREM ŠÍŘKY 0,15 M, ODSTÍN ŽLUTÁ 6200</t>
  </si>
  <si>
    <t>Žlutý nátěr: 90=90.000 [A]</t>
  </si>
  <si>
    <t>1. Položka obsahuje:    
 – příprava a očištění podkladu    
 – dodání a aplikace nátěrové hmoty    
2. Položka neobsahuje:    
 X    
3. Způsob měření:    
Měří se metr délkový.</t>
  </si>
  <si>
    <t>93753_R0</t>
  </si>
  <si>
    <t>MOBILIÁŘ - KOVOVÉ KOŠE NA ODPADKY</t>
  </si>
  <si>
    <t>Odpadkové koše: 2=2.000 [A]</t>
  </si>
  <si>
    <t>Položka zahrnuje:    
- montáž, osazení a dodávku kompletního zařízení, předepsaného zadávací dokumentací    
- mimostavništní a vnitrostaveništní dopravu    
- nezbytné zemní práce a základové konstrukce    
- předepsanou povrchovou úpravu (nátěry a pod.)    
Pozn.: materiál uvedený v textu představuje rozhodující podíl ve výrobku</t>
  </si>
  <si>
    <t>93753_R1</t>
  </si>
  <si>
    <t>MOBILIÁŘ - NÁDOBA NA TŘÍDĚNÝ OPAD</t>
  </si>
  <si>
    <t>Nádoba na tříděný odpad: 1=1.000 [A]</t>
  </si>
  <si>
    <t>93753_R2</t>
  </si>
  <si>
    <t>MOBILIÁŘ - NÁDOBA NA POSYPOVÝ MATERIÁL</t>
  </si>
  <si>
    <t>Nádoba na posyp: 1=1.000 [A]</t>
  </si>
  <si>
    <t>E.1.5</t>
  </si>
  <si>
    <t>Ostatní inženýrské objekty</t>
  </si>
  <si>
    <t xml:space="preserve">  SO 09</t>
  </si>
  <si>
    <t xml:space="preserve">  Hospodaření dešťovými vodami</t>
  </si>
  <si>
    <t>SO 09</t>
  </si>
  <si>
    <t>Hospodaření dešťovými vodami</t>
  </si>
  <si>
    <t>03770_R</t>
  </si>
  <si>
    <t>POMOC PRÁCE ZAJIŠŤ NEBO ZŘÍZ ČERPÁNÍ VODY - úprava vodoteče při odláždění dna</t>
  </si>
  <si>
    <t>Úprava vodoteče při odláždění dna</t>
  </si>
  <si>
    <t>zahrnuje objednatelem povolené náklady na požadovaná zařízení zhotovitele</t>
  </si>
  <si>
    <t>12110</t>
  </si>
  <si>
    <t>SEJMUTÍ ORNICE NEBO LESNÍ PŮDY</t>
  </si>
  <si>
    <t>Sejmutí ornice pod zpevněnou plochou: 90*0,2=18.000 [A]</t>
  </si>
  <si>
    <t>položka zahrnuje sejmutí ornice bez ohledu na tloušťku vrstvy a její vodorovnou dopravu    
nezahrnuje uložení na trvalou skládku</t>
  </si>
  <si>
    <t>131738</t>
  </si>
  <si>
    <t>HLOUBENÍ JAM ZAPAŽ I NEPAŽ TŘ. I, ODVOZ DO 20KM</t>
  </si>
  <si>
    <t>Hloubení jam pro retenci (75%): ((22+15)*1,5*0,9)*0,75=37.463 [A]; pro filtr (75%): (3*1,5*0,9)*0,75=3.038 [B]; Celkem: A+B=40.501 [C]</t>
  </si>
  <si>
    <t>131838</t>
  </si>
  <si>
    <t>HLOUBENÍ JAM ZAPAŽ I NEPAŽ TŘ. II, ODVOZ DO 20KM</t>
  </si>
  <si>
    <t>Hloubení jam pro retenci (25%): ((22+15)*1,5*0,9)*0,25=12.488 [A]; pro filtr (25%): (3*1,5*0,9)*0,25=1.013 [B]; Celkem: A+B=13.501 [C]</t>
  </si>
  <si>
    <t>Hloubení rýh pro svodné potrubí Š5 - VO2 (75%): (7*0,9*1,2)*0,75=5.670 [A]; pro svodné potrubí Š3 - VO1 (75%): (56*0,9*1,2)*0,75=45.360 [B]; Celkem: A+B=51.030 [C]</t>
  </si>
  <si>
    <t>Hloubení rýh pro svodné potrubí Š5 - VO2 (75%): ((7*0,9*1,2)*0,75)*20=113.400 [A]; pro svodné potrubí Š3 - VO1 (75%): ((56*0,9*1,2)*0,75)*20=907.200 [B]; -odečet zeminy na obsypy: -28,35*20=- 567.000 [C]; Celkem: A+B+C=453.600 [D]</t>
  </si>
  <si>
    <t>Hloubení rýh pro svodné potrubí Š5 - VO2 (25%): (7*0,9*1,2)*0,25=1.890 [A]; pro svodné potrubí Š3 - VO1 (25%): (56*0,9*1,2)*0,25=15.120 [B]; Celkem: A+B=17.010 [C]</t>
  </si>
  <si>
    <t>Obsyp svodného potrubí: (7+56)*0,9*0,5=28.350 [A]</t>
  </si>
  <si>
    <t>18110</t>
  </si>
  <si>
    <t>ÚPRAVA PLÁNĚ SE ZHUTNĚNÍM V HORNINĚ TŘ. I</t>
  </si>
  <si>
    <t>Zhutnění pod zpevněnou plochou: 90=90.000 [A]; Zhutnění u překopu: 3,2*1=3.200 [B]; Celkem: A+B=93.200 [C]</t>
  </si>
  <si>
    <t>Nad retencí: (22+15)*2=74.000 [A]; Nad svodném potrubí: (7+56)*1,5=94.500 [B]; Celkem: A+B=168.500 [C]</t>
  </si>
  <si>
    <t>Zemina z odkopů pro retenci: 37,463*2=74.926 [A]; z odkopů pro filtr: 3,038*2=6.076 [B]; z odkopů pro svodné potrubí: 51,03*2=102.060 [C]; -odečet zeminy na obsypy: -28,35*2=-56.700 [D]; Celkem: A+B+C+D=126.362 [E]</t>
  </si>
  <si>
    <t>Zemina z odkopů pro retenci: 12,488*2,2=27.474 [A]; z odkopů filtr: 1,013*2,2=2.229 [B]; Celkem: A+B=29.703 [C]; z odkopů pro svodné potrubí: 17,01*2=34.020 [E]; Celkem: A+B+C=59.406 [D]</t>
  </si>
  <si>
    <t>Zaříznutí asfaltového krytu u překopu: 3,2+3,2=6.400 [A]</t>
  </si>
  <si>
    <t>Odstranění asfaltového krytu u překopu: (3,2*1)*0,05=0.160 [A]</t>
  </si>
  <si>
    <t>Odstranění podkladů u překopu: (3,2*1)*0,2=0.640 [A]</t>
  </si>
  <si>
    <t>Odstranění chodníkových obrub u překopu: 1+1=2.000 [A]</t>
  </si>
  <si>
    <t>Odvoz chodníkových obrub u překopu: (2*0,1*0,25)*2,5*20=2.500 [A]; Odvoz lože obrubníků: (2*0,2*0,2)*2,5*20=4.000 [B]; Celkem: A+B=6.500 [C]</t>
  </si>
  <si>
    <t>Asfaltový kryt u překopu: 0,16*2,4=0.384 [A]</t>
  </si>
  <si>
    <t>Podklady u překopu: 0,64*1,8=1.152 [A]</t>
  </si>
  <si>
    <t>Chodníkové obruby u překopu: (2*0,1*0,25)*2,5=0.125 [A]; Lože obrubníků: (2*0,2*0,2)*2,5=0.200 [B]; Celkem: A+B=0.325 [C]</t>
  </si>
  <si>
    <t>Podklad zpevněné plochy: 90=90.000 [A]</t>
  </si>
  <si>
    <t>56332</t>
  </si>
  <si>
    <t>VOZOVKOVÉ VRSTVY ZE ŠTĚRKODRTI TL. DO 100MM</t>
  </si>
  <si>
    <t>Kryt zpevněné plochy: 90=90.000 [A]</t>
  </si>
  <si>
    <t>Podklad ze ŠD u překopu: (3,2*1)*0,15=0.480 [A]</t>
  </si>
  <si>
    <t>Podklad z AB recyklátu u překopu: (3,2*1)*0,06=0.192 [A]</t>
  </si>
  <si>
    <t>Infiltrační postřik u překopu: 3,2*1=3.200 [A]</t>
  </si>
  <si>
    <t>Kryt z AB u překopu: (3,2*1)*0,05=0.160 [A]</t>
  </si>
  <si>
    <t>Lože pro obrubníky u překopu: (1+1)*0,3*0,2=0.120 [A]</t>
  </si>
  <si>
    <t>Obrubníky u překopu: 1+1=2.000 [A]</t>
  </si>
  <si>
    <t>Výplň spár u překopu: 3,2+3,2=6.400 [A]</t>
  </si>
  <si>
    <t>Obsyp šachet: ((0,8*4)*1,2*0,15)*7=4.032 [A]; Lože a obsyp svodného potrubí: (7+56)*0,9*0,7=39.690 [B]; Celkem: A+B=43.722 [C]</t>
  </si>
  <si>
    <t>Podklad pod TZZ5: 1,2*1,2*0,1=0.144 [A]; Podklad po odláždění u VO1: 1*2*0,2=0.400 [D]; (0,6*2*0,2)*2=0.480 [B]; Celkem: A+D+B=1.024 [E]</t>
  </si>
  <si>
    <t>Podklad pod šachty: (1,2*1,2*0,15)*7=1.512 [A]</t>
  </si>
  <si>
    <t>Lože retence: (22+15)*0,15*0,05=0.278 [A]; Výplň retence: (22+15)*1,5*0,7=38.850 [B]; Lože filtru: 3*1,5*0,4=1.800 [C]; Zásyp filtru: 3*1,5*0,5=2.250 [D]; Celkem: A+B+C+D=43.178 [E]</t>
  </si>
  <si>
    <t>Opláštění retence: (22+15)*(1,5+0,7+1,5+0,7)=162.800 [A]; (1,5*0,7)*3=3.150 [B]; Opláštění filtru: (3+1,5+3+1,5)*0,9=8.100 [C]; (3*1,5)*2=9.000 [D]; Celkem: A+B+C+D=183.050 [E]</t>
  </si>
  <si>
    <t>Trativodní potrubí retence: (20*4)+(15*4)=140.000 [A]</t>
  </si>
  <si>
    <t>Svodné potrubí (Š5 - Š4 - VO2): 5+2=7.000 [A]</t>
  </si>
  <si>
    <t>Svodné potrubí (Š3 - Š2 - Š1 - VO1): 20+20+16=56.000 [A]</t>
  </si>
  <si>
    <t>87644</t>
  </si>
  <si>
    <t>CHRÁNIČKY Z TRUB PLASTOVÝCH DN DO 250MM</t>
  </si>
  <si>
    <t>Chráničky u křížení potrubí: 2*3,5=7.000 [A]</t>
  </si>
  <si>
    <t>položky pro zhotovení potrubí platí bez ohledu na sklon    
zahrnuje:    
- výrobní dokumentaci (včetně technologického předpisu)    
- dodání veškerého trubního a pomocného materiálu  (trouby,  trubky,  tvarovky,  spojovací a těsnící  materiál a pod.), podpěrných, závěsných a upevňovacích prvků, včetně potřebných úprav    
- úprava a příprava podkladu a podpěr, očištění a ošetření podkladu a podpěr    
- zřízení plně funkčního potrubí, kompletní soustavy, podle příslušného technologického předpisu    
- zřízení potrubí i jednotlivých částí po etapách, včetně pracovních spar a spojů, pracovního zaslepení konců a pod.    
- úprava prostupů, průchodů  šachtami a komorami, okolí podpěr a vyústění, zaústění, napojení, vyvedení a upevnění odpad. výustí    
- ochrana potrubí nátěrem (vč. úpravy povrchu), případně izolací, nejsou-li tyto práce předmětem jiné položky    
- úprava, očištění a ošetření prostoru kolem potrubí    
 včetně případně předepsaného utěsnění konců chrániček    
- položky platí pro práce prováděné v prostoru zapaženém i nezapaženém a i v kolektorech, chráničkách</t>
  </si>
  <si>
    <t>Šachty Šd1 - Šd3: 3=3.000 [A]; Šachty Š1 - Š3: 3=3.000 [B]; Celkem: A+B=6.000 [C]</t>
  </si>
  <si>
    <t>894371</t>
  </si>
  <si>
    <t>ŠACHTY KANALIZAČNÍ Z PROST BETONU D 1000MM</t>
  </si>
  <si>
    <t>Šachta Š4: 1=1.000 [A]</t>
  </si>
  <si>
    <t>položka zahrnuje:    
- poklopy s rámem, mříže s rámem, stupadla, žebříky, stropy z bet. dílců a pod.    
- dodání  čerstvého  betonu  (betonové  směsi)  požadované  kvality,  jeho  uložení  do požadovaného tvaru při jakékoliv hustotě výztuže, konzistenci čerstvého betonu a způsobu hutnění, ošetření a ochranu betonu,    
- zhotovení nepropustného, mrazuvzdorného betonu a betonu požadované trvanlivosti a vlastností,    
- užití potřebných přísad a technologií výroby betonu,    
- zřízení pracovních a dilatačních spar, včetně potřebných úprav, výplně, vložek, opracování, očištění a ošetření,    
- bednění  požadovaných  konstr. (i ztracené) s úpravou  dle požadované  kvality povrchu betonu, včetně odbedňovacích a odskružovacích prostředků,    
- podpěrné  konstr. (skruže) a lešení všech druhů pro bednění, uložení čerstvého betonu, výztuže a doplňkových konstr., vč. požadovaných otvorů, ochranných a bezpečnostních opatření a základů těchto konstrukcí a lešení,    
- vytvoření kotevních čel, kapes, nálitků, a sedel,    
- zřízení  všech  požadovaných  otvorů, kapes, výklenků, prostupů, dutin, drážek a pod., vč. ztížení práce a úprav  kolem nich,    
- úpravy pro osazení výztuže, doplňkových konstrukcí a vybavení,    
- úpravy povrchu pro položení požadované izolace, povlaků a nátěrů, případně vyspravení,    
- ztížení práce u kabelových a injektážních trubek a ostatních zařízení osazovaných do betonu,    
- konstrukce betonových kloubů, upevnění kotevních prvků a doplňkových konstrukcí,    
- nátěry zabraňující soudržnost betonu a bednění,    
- výplň, těsnění  a tmelení spar a spojů,    
- opatření  povrchů  betonu  izolací  proti zemní vlhkosti v částech, kde přijdou do styku se zeminou nebo kamenivem,    
- případné zřízení spojovací vrstvy u základů,    
- úpravy pro osazení zařízení ochrany konstrukce proti vlivu bludných proudů    
- předepsané podkladní konstrukce</t>
  </si>
  <si>
    <t>935432</t>
  </si>
  <si>
    <t>ŽLABY A RIGOLY Z BETONOVÝCH ŽLABOVEK ŠÍŘKY DO 1200 MM DO BETONU</t>
  </si>
  <si>
    <t>TZZ5 za VO2: 1,2=1.200 [A]</t>
  </si>
  <si>
    <t>89536</t>
  </si>
  <si>
    <t>DRENÁŽNÍ VÝUSŤ Z PROST BETONU</t>
  </si>
  <si>
    <t>VO1, VO2: 2=2.000 [A]</t>
  </si>
  <si>
    <t>položka zahrnuje:    
- dodání  čerstvého  betonu  (betonové  směsi)  požadované  kvality,  jeho  uložení  do požadovaného tvaru, ošetření a ochranu betonu,    
- bednění  požadovaných  konstr. (i ztracené) s úpravou  dle požadované  kvality povrchu betonu, včetně odbedňovacích a odskružovacích prostředků,    
- zřízení  všech  požadovaných  otvorů, kapes, výklenků, prostupů, dutin, drážek a pod., vč. ztížení práce a úprav  kolem nich,    
- úpravy povrchu pro položení požadované izolace, povlaků a nátěrů, případně vyspravení,    
- nátěry zabraňující soudržnost betonu a bednění,    
- opatření  povrchů  betonu  izolací  proti zemní vlhkosti v částech, kde přijdou do styku se zeminou nebo kamenivem</t>
  </si>
  <si>
    <t>Odláždění u VO1: 1*2*0,4=0.800 [A]; (0,6*2*0,4)*2=0.960 [B]; Celkem: A+B=1.760 [C]</t>
  </si>
  <si>
    <t>8 001_R</t>
  </si>
  <si>
    <t>Registrační tabulka výustního objektu</t>
  </si>
  <si>
    <t>VO1: 1=1.000 [A]</t>
  </si>
  <si>
    <t>položka zahrnuje veškeré objednatelem požadované práce</t>
  </si>
  <si>
    <t>E.1.8</t>
  </si>
  <si>
    <t>Pozemní komunikace</t>
  </si>
  <si>
    <t xml:space="preserve">  SO 04</t>
  </si>
  <si>
    <t xml:space="preserve">  Přístupová komunikace</t>
  </si>
  <si>
    <t>SO 04</t>
  </si>
  <si>
    <t>Přístupová komunikace</t>
  </si>
  <si>
    <t>15=15.000 [A]</t>
  </si>
  <si>
    <t>029611_R</t>
  </si>
  <si>
    <t>OSTATNÍ POŽADAVKY - ODBORNÝ DOZOR - dozor oprávněné osoby dle vyhl. 50/1978 Sb., dozor při výkopových pracech dle §7, v ochranném pásmu kabelů VN (22k</t>
  </si>
  <si>
    <t>Dozor oprávněné osoby dle vyhl. 50/1978 Sb., dozor při výkopových pracech dle §7, v ochranném pásmu kabelů VN (22kV)</t>
  </si>
  <si>
    <t>20*8=160.000 [A]</t>
  </si>
  <si>
    <t>zahrnuje veškeré náklady spojené s objednatelem požadovaným dozorem</t>
  </si>
  <si>
    <t>Odkop pro chodník (75%): (40,5*0,1)*0,75=3.038 [A]; Odkop pro přístupovou komunikaci, gabiony, L prefabrikát (75%): (176*3,6)*0,75=475.200 [B]; Celkem: A+B=478.238 [C]</t>
  </si>
  <si>
    <t>Odkop pro chodník (25%): (40,5*0,1)*0,25=1.013 [A]; Odkop pro přístupovou komunikaci, gabiony, L prefabrikát (25%): (176*3,6)*0,25=158.400 [B]; Celkem: A+B=159.413 [C]</t>
  </si>
  <si>
    <t>Zhutnění podloží pod chodníkem: 40,5=40.500 [A]; Zhutnění podloží pod přístupovou komunikací: 176*2,4=422.400 [B]; Zhutnění podloží pod gabiony: 52*1,4=72.800 [C]; 20*1=20.000 [D]; Zhutnění podloží pod L prefabrikáty: 165*1,2=198.000 [E]; Celkem: A+B+C+D+E=753.700 [F]</t>
  </si>
  <si>
    <t>Za gabiony: 265=265.000 [A]; Za žlaby: 125=125.000 [B]; U přejezdu: 10=10.000 [C]; Celkem: A+B+C=400.000 [D]</t>
  </si>
  <si>
    <t>Za gabiony: 225=225.000 [A]; Za žlaby: 100=100.000 [B]; Celkem: A+B=325.000 [C]</t>
  </si>
  <si>
    <t>Zemina z odkopů pro chodník: 3,038*2=6.076 [A]; Zemina z odkopů pro přístupovou komunikaci: 475,2*2=950.400 [B]; Celkem: A+B=956.476 [C]</t>
  </si>
  <si>
    <t>Zemina z odkopů pro chodník: 1,013*2,2=2.229 [A]; Zemina z odkopů pro přístupovou komunikaci: 158,4*2,2=348.480 [B]; Celkem: A+B=350.709 [C]</t>
  </si>
  <si>
    <t>Základy zábradlí: (0,3*0,3*0,8)*100=7.200 [A]</t>
  </si>
  <si>
    <t>Výztuž základů zábradlí (dle TZ): 307,2/1000=0.307 [A]</t>
  </si>
  <si>
    <t>Zaříznutí asfaltového krytu: 3,3+3=6.300 [A]</t>
  </si>
  <si>
    <t>Odstranění asfaltového krytu chodníku: 40,5*0,06=2.430 [A]</t>
  </si>
  <si>
    <t>113348</t>
  </si>
  <si>
    <t>ODSTRAN PODKL ZPEVNĚNÝCH PLOCH S CEM POJIVEM, ODVOZ DO 20KM</t>
  </si>
  <si>
    <t>Odstranění podkladu chodníku: 40,5*0,12=4.860 [A]</t>
  </si>
  <si>
    <t>Odstranění podkladu chodníku: 40,5*0,25=10.125 [A]</t>
  </si>
  <si>
    <t>Odstranění obrub chodníku: 30=30.000 [A]</t>
  </si>
  <si>
    <t>Odvoz chodníkových obrub: (30*0,1*0,25)*2,5*20=37.500 [A]; Odvoz lože obrubníků: (30*0,2*0,2)*2,5*20=60.000 [B]; Celkem: A+B=97.500 [C]</t>
  </si>
  <si>
    <t>Asfaltový kryt chodníku: 2,43*2,4=5.832 [A]</t>
  </si>
  <si>
    <t>Kamenivo zpevněné cementem chodníku: 4,86*2,2=10.692 [A]; ŠD chodníku: 10,125*1,8=18.225 [B]; Celkem: A+B=28.917 [C]</t>
  </si>
  <si>
    <t>Obruby chodníku: (30*0,1*0,25)*2,5=1.875 [A]; Lože obrubníků: (30*0,2*0,2)*2,5=3.000 [B]; Celkem: A+B=4.875 [C]</t>
  </si>
  <si>
    <t>Podklad pod dlažbu chodníku ze ŠD: (24,5+16)*(0,2+0,15)=14.175 [A]; Lože pod dlažbu chodníku z DDK: (24,5+16)*0,04=1.620 [B]; Sanační vrstva pod přístupovou komunikací (+/- 50%): 210*0,1=21.000 [C]; Podklad pod dlažbu přístupové komunikace ze ŠD: (422*0,25)+(320*0,15)=153.500 [D]; Lože pod dlažbu přístupové komunikace z DDK: 356*0,04=14.240 [E]; Podklad pod přídlažbu ze ŠD: 7*(0,2+0,15)=2.450 [F]; Lože pod přídlažbu z DDK: 7*0,04=0.280 [G]; Celkem: A+B+C+D+E+F+G=207.265 [H]</t>
  </si>
  <si>
    <t>582611</t>
  </si>
  <si>
    <t>KRYTY Z BETON DLAŽDIC SE ZÁMKEM ŠEDÝCH TL 60MM DO LOŽE Z KAM</t>
  </si>
  <si>
    <t>Přídlažba: 7=7.000 [A]</t>
  </si>
  <si>
    <t>Dlažba chodníku: 20,3+14,1=34.400 [A]; Dlažba přístupové komunikace: 356=356.000 [B]; Celkem: A+B=390.400 [C]</t>
  </si>
  <si>
    <t>Dlažba chodníku reliéfní: 4,2+1,9=6.100 [A]</t>
  </si>
  <si>
    <t>Lože pro obrubníky chodníku: ((8+6,6)+(5,3+5,4))*0,3*0,2=1.518 [A]; Lože pro obrubníky přístupové komunikace: (176+178)*0,3*0,2=21.240 [B]; Lože pro obrubníky přídlažby: 14*0,3*0,2=0.840 [C]; Celkem: A+B+C=23.598 [D]</t>
  </si>
  <si>
    <t>917211</t>
  </si>
  <si>
    <t>ZÁHONOVÉ OBRUBY Z BETONOVÝCH OBRUBNÍKŮ ŠÍŘ 50MM</t>
  </si>
  <si>
    <t>Obrubníky přídlažby: 14=14.000 [A]</t>
  </si>
  <si>
    <t>Obrubníky chodníku: (8+6,6)+(5,3+5,4)=25.300 [A]; Obrubníky přístupové komunikace: 176+178=354.000 [B]; Celkem: A+B=379.300 [C]</t>
  </si>
  <si>
    <t>Výplň u styku AB/dlažba: (3,3+3,5)+3=9.800 [A]</t>
  </si>
  <si>
    <t>Zábradlí (dle TZ): 5791=5 791.000 [A]</t>
  </si>
  <si>
    <t>Uzemnění zábradlí: 35=35.000 [A]</t>
  </si>
  <si>
    <t>Podklad pod žlabovky: 172*0,8*0,1=13.760 [A]</t>
  </si>
  <si>
    <t>Lože pod OŽ1: (0,5*0,5)*2,5=0.625 [A]; Lože pod odláždění u OŽ1: 1*1*0,2=0.200 [B]; Celkem: A+B=0.825 [C]</t>
  </si>
  <si>
    <t>Potrubí od OŽ1: 3,3=3.300 [A]</t>
  </si>
  <si>
    <t>OŽ1: 3=3.000 [A]</t>
  </si>
  <si>
    <t>935832</t>
  </si>
  <si>
    <t>ŽLABY A RIGOLY DLÁŽDĚNÉ Z LOMOVÉHO KAMENE TL DO 250MMM DO BETONU TL 100MM</t>
  </si>
  <si>
    <t>Odláždění u OŽ1: 1*1=1.000 [A]</t>
  </si>
  <si>
    <t>položka zahrnuje:    
- dodání a uložení předepsaného dlažebního materiálu v požadované kvalitě do předepsaného tvaru a v předepsané šířce    
- dodání a rozprostření lože z předepsaného materiálu v předepsané tloušťce a šířce    
- úravu napojení a ukončení    
- vnitrostaveništní i mimostaveništní dopravu    
- měří se vydlážděná plocha.</t>
  </si>
  <si>
    <t>Žlabovky: 172=172.000 [A]</t>
  </si>
  <si>
    <t>Zásyp zemní pláně pod L prefabrikáty: 165*1,6*0,05=13.200 [A]; Podklad pod L prefabrikáty: 165*1,4*0,3=69.300 [B]; Celkem: A+B=82.500 [C]</t>
  </si>
  <si>
    <t>Podklad pod L prefabrikáty: 165*1,2*0,1=19.800 [A]; Podklad pod gabiony: (2+15+5)*1*0,2=4.400 [B]; (2+48)*1,4*0,2=14.000 [C]; Celkem: A+B+C=38.200 [D]</t>
  </si>
  <si>
    <t>Obsyp gabionů: 72*0,7=50.400 [A]</t>
  </si>
  <si>
    <t>17581</t>
  </si>
  <si>
    <t>OBSYP POTRUBÍ A OBJEKTŮ Z NAKUPOVANÝCH MATERIÁLŮ</t>
  </si>
  <si>
    <t>Obsyp L prefabrikátů: 165*0,5=82.500 [A]</t>
  </si>
  <si>
    <t>položka zahrnuje:    
- kompletní provedení zemní konstrukce včetně nákupu a dopravy materiálu dle zadávací dokumentace    
- úprava  ukládaného  materiálu  vlhčením,  tříděním,  promícháním  nebo  vysoušením,  příp. jiné úpravy za účelem zlepšení jeho  mech. vlastností    
- hutnění i různé míry hutnění     
- ošetření úložiště po celou dobu práce v něm vč. klimatických opatření    
- ztížení v okolí vedení, konstrukcí a objektů a jejich dočasné zajištění    
- ztížení provádění vč. hutnění ve ztížených podmínkách a stísněných prostorech    
- ztížené ukládání sypaniny pod vodu    
- ukládání po vrstvách a po jiných nutných částech (figurách) vč. dosypávek    
- spouštění a nošení materiálu    
- výměna částí zemní konstrukce znehodnocené klimatickými vlivy    
- ruční hutnění a výplň jam a prohlubní v podloží    
- úprava, očištění, ochrana a zhutnění podloží    
- svahování, hutnění a uzavírání povrchů svahů    
- zřízení lavic na svazích    
- udržování úložiště a jeho ochrana proti vodě    
- odvedení nebo obvedení vody v okolí úložiště a v úložišti    
- veškeré  pomocné konstrukce umožňující provedení  zemní konstrukce  (příjezdy,  sjezdy,  nájezdy, lešení, podpěrné konstrukce, přemostění, zpevněné plochy, zakrytí a pod.)    
- zemina vytlačená potrubím o DN do 180mm se od kubatury obsypů neodečítá</t>
  </si>
  <si>
    <t>Geotextilie u L prefabrikátů: 165*(1+1)=330.000 [A]; Geotextilie u gabionů: (0,5*2)+(1*2)+(2*48)+(1*15)+(0,5*5)=116.500 [B]</t>
  </si>
  <si>
    <t>46452</t>
  </si>
  <si>
    <t>POHOZ DNA A SVAHŮ Z KAMENIVA DRCENÉHO</t>
  </si>
  <si>
    <t>Zásyp u L prefabrikátů: 165*0,8*0,25=33.000 [A]</t>
  </si>
  <si>
    <t>327125</t>
  </si>
  <si>
    <t>ZDI OPĚR, ZÁRUB, NÁBŘEŽ Z DÍLCŮ ŽELEZOBETON DO C30/37 (B37)</t>
  </si>
  <si>
    <t>L prefabrikáty: (165/3)*0,85=46.750 [A]</t>
  </si>
  <si>
    <t>- dodání dílce požadovaného tvaru a vlastností, jeho skladování, doprava a osazení do definitivní polohy, včetně komplexní technologie výroby a montáže dílců, ošetření a ochrana dílců,    
- u dílců železobetonových a předpjatých veškerá výztuž, případně i tuhé kovové prvky a závěsná oka,    
- úpravy a zařízení pro uložení a transport dílce,    
- veškeré požadované úpravy dílců, včetně doplňkových konstrukcí a vybavení,    
- sestavení dílce na stavbě včetně montážních zařízení, plošin a prahů a pod.,    
- výplň, těsnění a tmelení spár a spojů,    
- očištění a ošetření úložných ploch,    
- zednické výpomoce pro montáž dílců,    
- označení dílce výrobním štítkem nebo jiným způsobem,    
- úpravy dílce pro dodržení požadované přesnosti jeho osazení, včetně případných měření,    
- veškerá zařízení pro zajištění stability v každém okamžiku,    
- další práce dané případně specifikací k příslušnému prefabrik. dílci (úprava pohledových ploch, příp. rubových ploch, osazení měřících zařízení, zkoušení a měření dílců a pod.).</t>
  </si>
  <si>
    <t>3272A4</t>
  </si>
  <si>
    <t>ZDI OPĚR, ZÁRUB, NÁBŘEŽ Z GABIONŮ RUČNĚ ROVNANÝCH, DRÁT O2,7MM, POVRCHOVÁ ÚPRAVA Zn + Al</t>
  </si>
  <si>
    <t>Gabiony: (0,5*0,5)*2=0.500 [A]; (1*1)*2=2.000 [B]; ((1*1)+(0,5*0,5))*48=60.000 [C]; (0,5*1)*15=7.500 [D]; (0,5*0,5)*5=1.250 [E]; Celkem: A+B+C+D+E=71.250 [F]</t>
  </si>
  <si>
    <t>- položka zahrnuje dodávku a osazení drátěných košů s výplní lomovým kamenem.    
- gabionové matrace se vykazují v pol.č.2722**.</t>
  </si>
  <si>
    <t xml:space="preserve">  SO 08</t>
  </si>
  <si>
    <t xml:space="preserve">  Chodník</t>
  </si>
  <si>
    <t>SO 08</t>
  </si>
  <si>
    <t>Chodník</t>
  </si>
  <si>
    <t>Odkop pro chodník (75%): (25*0,1)*0,75=1.875 [A]</t>
  </si>
  <si>
    <t>Odkop pro chodník (25%): (25*0,1)*0,25=0.625 [A]</t>
  </si>
  <si>
    <t>Zhutnění podloží pod chodník: 25=25.000 [A]</t>
  </si>
  <si>
    <t>Ohumusování svahu: 10=10.000 [A]</t>
  </si>
  <si>
    <t>Zatravnění svahu: 10=10.000 [A]</t>
  </si>
  <si>
    <t>Zemina z odkopů pro chodník: 1,875*2=3.750 [A]</t>
  </si>
  <si>
    <t>Zemina z odkopů pro chodník: 0,625*2,2=1.375 [A]</t>
  </si>
  <si>
    <t>Zaříznutí asfaltového krytu: 3+3=6.000 [A]</t>
  </si>
  <si>
    <t>Odstranění asfaltového krytu: 25*0,06=1.500 [A]</t>
  </si>
  <si>
    <t>Odstranění podkladů: 25*0,12=3.000 [A]</t>
  </si>
  <si>
    <t>Odstranění podkladů: 25*0,25=6.250 [A]</t>
  </si>
  <si>
    <t>Odstranění chodníkových obrub: 20=20.000 [A]</t>
  </si>
  <si>
    <t>Odvoz chodníkových obrub: (20*0,1*0,25)*2,5*20=25.000 [A]; Odvoz lože obrubníků: (20*0,2*0,2)*2,5*20=40.000 [B]; Celkem: A+B=65.000 [C]</t>
  </si>
  <si>
    <t>Asfaltový kryt: 1,5*2,4=3.600 [A]</t>
  </si>
  <si>
    <t>Kamenivo zpevněné cementem: 3*2,2=6.600 [A]; ŠD: 6,25*1,8=11.250 [B]; Celkem: A+B=17.850 [C]</t>
  </si>
  <si>
    <t>Chodníkové obruby: (20*0,1*0,25)*2,5=1.250 [A]; Lože obrubníků: (20*0,2*0,2)*2,5=2.000 [B]; Celkem: A+B=3.250 [C]</t>
  </si>
  <si>
    <t>Podklad pod dlažbu ze ŠD: (19+5)*(0,2+0,15)=8.400 [A]; Lože pod dlažbu z DDK: (19+5)*0,04=0.960 [B]; Celkem: A+B=9.360 [C]</t>
  </si>
  <si>
    <t>Dlažba: 19+2,7=21.700 [A]</t>
  </si>
  <si>
    <t>Dlažba reliéfní: 2,3=2.300 [A]</t>
  </si>
  <si>
    <t>Lože pro obrubníky chodníkové: ((5,1+3,7)+(1,7+3,2))*0,3*0,2=0.822 [A]</t>
  </si>
  <si>
    <t>Chodníkové obrubníky: (5,1+3,7)+(1,7+3,2)=13.700 [A]</t>
  </si>
  <si>
    <t>Výplň u styku AB/dlažba: 3+3=6.000 [A]</t>
  </si>
  <si>
    <t>E.2</t>
  </si>
  <si>
    <t>Pozemní stavební objekty</t>
  </si>
  <si>
    <t xml:space="preserve">  SO 05</t>
  </si>
  <si>
    <t xml:space="preserve">  Přístřešek</t>
  </si>
  <si>
    <t>SO 05</t>
  </si>
  <si>
    <t>Přístřešek</t>
  </si>
  <si>
    <t>02940_R</t>
  </si>
  <si>
    <t>OSTATNÍ POŽADAVKY - VYPRACOVÁNÍ DOKUMENTACE - výrobní dokumentace na přístřešek</t>
  </si>
  <si>
    <t>Výrobní dokumentace na přístřešek</t>
  </si>
  <si>
    <t>zahrnuje veškeré náklady spojené s objednatelem požadovanými pracemi - výrobní dokumentace na přístřešek</t>
  </si>
  <si>
    <t>Odkop zeminy v místě přístřešku (75%): (16*0,7)*0,75=8.400 [A]</t>
  </si>
  <si>
    <t>122838</t>
  </si>
  <si>
    <t>ODKOPÁVKY A PROKOPÁVKY OBECNÉ TŘ. II, ODVOZ DO 20KM</t>
  </si>
  <si>
    <t>Odkop zeminy v místě přístřešku (25%): (16*0,7)*0,25=2.800 [A]</t>
  </si>
  <si>
    <t>Hloubení šachet pro základové patky přístřešku (75%): ((1,1*0,6*0,8)*11)*0,75=4.356 [A]; ((0,5*0,5*0,8)*7)*0,75=1.050 [B]; Celkem: A+B=5.406 [C]</t>
  </si>
  <si>
    <t>Hloubení šachet pro základové patky přístřešku (25%): ((1,1*0,6*0,8)*11)*0,25=1.452 [A]; ((0,5*0,5*0,8)*7)*0,25=0.350 [B]; Celkem: A+B=1.802 [C]</t>
  </si>
  <si>
    <t>Zemina z odkopů pro přístřešek: 8,4*2,0=16.800 [A]; z odkopů pro základy: 5,406*2,0=10.812 [B]; Celkem: A+B=27.612 [C]</t>
  </si>
  <si>
    <t>Zemina z odkopů pro přístřešek: 2,8*2,2=6.160 [A]; z odkopů pro základy: 1,802*2,2=3.964 [B]; Celkem: A+B=10.124 [C]</t>
  </si>
  <si>
    <t>Podklad pod základy přístřešku: (1,1*0,6*0,1)*11=0.726 [A]; (0,5*0,5*0,1)*7=0.175 [B]; Celkem: A+B=0.901 [C]</t>
  </si>
  <si>
    <t>Základové patky přístřešku: (1,1*0,6*0,7)*11=5.082 [A]; (0,5*0,5*0,7)*7=1.225 [B]; Celkem: A+B=6.307 [C]</t>
  </si>
  <si>
    <t>272365</t>
  </si>
  <si>
    <t>VÝZTUŽ ZÁKLADŮ Z OCELI 10505, B500B</t>
  </si>
  <si>
    <t>Výztuž základových patek přístřešku: 2,48*0,15=0.372 [A]</t>
  </si>
  <si>
    <t>Přidružená stavební výroba</t>
  </si>
  <si>
    <t>76414_R</t>
  </si>
  <si>
    <t>KRYTINA STŘECH Z ALUZINK PLECHU</t>
  </si>
  <si>
    <t>Střecha přístřešku: 24=24.000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</si>
  <si>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Spoje ocelového přístřešku zajistit proti rozebrání (požadavek SBBH).    
- Položka zahrnuje veškerý materiál, výrobky a polotovary, včetně mimostaveništní a vnitrostaveništní dopravy (rovněž přesuny), včetně naložení a složení,případně s uložením.</t>
  </si>
  <si>
    <t>76424_R1</t>
  </si>
  <si>
    <t>OPLECHOVÁNÍ S LEMOVÁNÍM KONSTRUKCÍ Z ALUZINK PLECHU</t>
  </si>
  <si>
    <t>Stěny přístřešku: 26,4=26.400 [A]</t>
  </si>
  <si>
    <t>76424_R2</t>
  </si>
  <si>
    <t>OPLECHOVÁNÍ S LEMOVÁNÍM KONSTRUKCÍ Z ALUZINK PLECHU - oplechování, okapová lišta</t>
  </si>
  <si>
    <t>Oplechování, lemování přístřešku: 1=1.000 [A]</t>
  </si>
  <si>
    <t>764541_R</t>
  </si>
  <si>
    <t>ODPAD TROUBY KRUH (ČTVEREC) Z ALUZINK PLECHU DN DO 50MM</t>
  </si>
  <si>
    <t>Svody přístřešku: 12,5=12.500 [A]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</si>
  <si>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Spoje ocelového přístřešku zajistit proti rozebrání (požadavek SBBH).    
- Položka zahrnuje veškerý materiál, výrobky a polotovary, včetně mimostaveništní a vnitrostaveništní dopravy (rovněž přesuny), včetně naložení a složení,případně s uložením.- položka zahrnuje háky, zděře, čela, manžety, odbočky, kolena, rohy, hrdla, odskoky, výpusti, přechodové kusy a pod.</t>
  </si>
  <si>
    <t>76799_R</t>
  </si>
  <si>
    <t>OSTATNÍ KOVOVÉ DOPLŇK KONSTRUKCE</t>
  </si>
  <si>
    <t>Atypické konstrukce přístřešku: 1574/1000=1.574 [A]</t>
  </si>
  <si>
    <t>- položky doplňkových konstrukcí zahrnují vedle vlastních zámečnických výrobků i rámy, rošty, lišty, kování, podpěrné, závěsné, upevňovací prvky, spojovací a těsnící materiál, pomocný materiál, kompletní povrchovou úpravu, u doplňkových stavebních konstrukcí je zahrnuto drobné zasklení nebo jiná předepsaná výplň. Spoje ocelového přístřešku zajistit proti rozebrání (požadavek SBBH).</t>
  </si>
  <si>
    <t>76799_R1</t>
  </si>
  <si>
    <t>OSTATNÍ KOVOVÉ DOPLŇK KONSTRUKCE - kotevní šrouby M16 s kotevní hlavou</t>
  </si>
  <si>
    <t>Kotevní šrouby: 48=48.000 [A]</t>
  </si>
  <si>
    <t>- položky doplňkových konstrukcí zahrnují vedle vlastních zámečnických výrobků i upevňovací prvky, spojovací a těsnící materiál, pomocný materiál, kompletní povrchovou úpravu. Položka dále obsahuje kotvení šroubů do chemické malty. Spoje ocelového přístřešku zajistit proti rozebrání (požadavek SBBH).</t>
  </si>
  <si>
    <t>76799_R2</t>
  </si>
  <si>
    <t>OSTATNÍ KOVOVÉ DOPLŇK KONSTRUKCE - kotevní šrouby M12 s kotevní hlavou</t>
  </si>
  <si>
    <t>Kotevní šrouby: 40=40.000 [A]</t>
  </si>
  <si>
    <t>78315_R</t>
  </si>
  <si>
    <t>PROTIKOROZ OCHRANA OCEL KONSTR ŽÁR ZINKOVÁNÍM PONOREM</t>
  </si>
  <si>
    <t>Zinkování OK: 625=625.000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</si>
  <si>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</si>
  <si>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78312_R</t>
  </si>
  <si>
    <t>PROTIKOROZ OCHRANA OCEL KONSTR NÁTĚREM VÍCEVRST</t>
  </si>
  <si>
    <t>Nátěr přístřešku: 91,5=91.500 [A]</t>
  </si>
  <si>
    <t>7 001_R</t>
  </si>
  <si>
    <t>Doprava konstrukce přístřešku na stavbu</t>
  </si>
  <si>
    <t>Doprava přístřešku: 1=1.000 [A]</t>
  </si>
  <si>
    <t>9 001_R</t>
  </si>
  <si>
    <t>Lavička v provedení antivandal, délky 2,72 m</t>
  </si>
  <si>
    <t>Lavička: 2=2.000 [A]</t>
  </si>
  <si>
    <t>Položka zahrnuje kompletní dodávku a montáž výrobku, včetně spojovacích, kotvících a ochranných prostředků. Dále obsahuje mimostaveništní a vnitrostaveništní dopravy (rovněž přesuny), včetně naložení a složení, případně s uložením.</t>
  </si>
  <si>
    <t>9 002_R</t>
  </si>
  <si>
    <t>Vývěsná tabule uzamykatelná, 840 x 600 mm</t>
  </si>
  <si>
    <t>Vývěsná tabule: 2=2.000 [A]</t>
  </si>
  <si>
    <t>M21</t>
  </si>
  <si>
    <t>Osvětlení a elektromontáže</t>
  </si>
  <si>
    <t>Kabelová chránička: 10=10.000 [A]</t>
  </si>
  <si>
    <t>1. Položka obsahuje:    
 – proražení otvoru zdivem o průřezu od 0,01 do 0,025m2    
 – úpravu a začištění omítky po montáži vedení    
 – pomocné mechanismy    
2. Položka neobsahuje:    
 – protipožární ucpávku    
3. Způsob měření:    
Udává se počet kusů kompletní konstrukce nebo práce.</t>
  </si>
  <si>
    <t>742G13</t>
  </si>
  <si>
    <t>KABEL NN DVOU- A TŘÍŽÍLOVÝ CU S PLASTOVOU IZOLACÍ OD 25 DO 50 MM2</t>
  </si>
  <si>
    <t>Kabel: 30=30.000 [A]</t>
  </si>
  <si>
    <t>1. Položka obsahuje:    
 – manipulace a uložení kabelu (do země, chráničky, kanálu, na rošty, na TV a pod.)    
2. Položka neobsahuje:    
 – příchytky, spojky, koncovky, chráničky apod.    
3. Způsob měření:    
Měří se metr délkový.</t>
  </si>
  <si>
    <t>Uzemnění: 20=20.000 [A]</t>
  </si>
  <si>
    <t>743541</t>
  </si>
  <si>
    <t>SVÍTIDLO VENKOVNÍ VŠEOBECNÉ ZÁŘIVKOVÉ, MIN. IP 44, DO 60 W</t>
  </si>
  <si>
    <t>Svítidla: 2=2.000 [A]</t>
  </si>
  <si>
    <t>1. Položka obsahuje:    
 – zdroj a veškeré příslušenství    
 – technický popis viz. projektová dokumentace    
2. Položka neobsahuje:    
 X    
3. Způsob měření:    
Udává se počet kusů kompletní konstrukce nebo práce.</t>
  </si>
  <si>
    <t xml:space="preserve">  SO 06</t>
  </si>
  <si>
    <t xml:space="preserve">  Orientační systém</t>
  </si>
  <si>
    <t>SO 06</t>
  </si>
  <si>
    <t>Orientační systém</t>
  </si>
  <si>
    <t>Hloubení šachet pro základové patky tabule s názvem zastávky (75%): ((0,4*0,4*1,1)*3)*0,75=0.396 [A]; Označení zastávky (75%): (((0,4*0,4*1,1)*3)*2)*0,75=0.792 [B]; Orientační směrové tabule (75%): ((0,4*0,4*1,1)*2)*0,75=0.264 [C]; Celkem: A+B+C=1.452 [D]</t>
  </si>
  <si>
    <t>Hloubení šachet pro základové patky tabule s názvem zastávky (25%): ((0,4*0,4*1,1)*3)*0,25=0.132 [A]; Označení zastávky (25%): (((0,4*0,4*1,1)*3)*2)*0,25=0.264 [B]; Orientační směrové tabule (25%): ((0,4*0,4*1,1)*2)*0,25=0.088 [C]; Celkem: A+B+C=0.484 [D]</t>
  </si>
  <si>
    <t>Zemina z odkopů pro základy: 1,452*2,0=2.904 [A]</t>
  </si>
  <si>
    <t>Zemina z odkopů pro základy: 0,484*2,2=1.065 [A]</t>
  </si>
  <si>
    <t>Základové patky tabule s názvem zastávky: (0,4*0,4*1,1)*3=0.528 [A]; Označení zastávky: ((0,4*0,4*1,1)*3)*2=1.056 [B]; Orientační směrové tabule: (0,4*0,4*1,1)*2=0.352 [C]; Celkem: A+B+C=1.936 [D]</t>
  </si>
  <si>
    <t>923711_R</t>
  </si>
  <si>
    <t>TABULE VELIKOSTI 4000X600 MM "NÁZEV STANICE" (NA OCELOVÝCH SLOUPCÍCH)</t>
  </si>
  <si>
    <t>Tabule s názvem zastávky: 4*0,6=2.400 [A]; Tabule s označením zastávky: (4*0,6)*2=4.800 [B]; Celkem: A+B=7.200 [C]</t>
  </si>
  <si>
    <t>1. Položka obsahuje:    
 – dodávku a montáž návěsti v příslušném provedení na sloupek, popř. jinou podpůrnou konstrukci včetně upevňovacího a pomocného materiálu    
 – protikorozní úpravu, není-li tato provedena již z výroby nebo daná vlastnostmi použitého materiálu    
 – odrazky nebo retroreflexní fólie    
2. Položka neobsahuje:    
 – nosnou konstrukci, např. sloupek, konzolu apod. včetně základu a zemních prácí    
3. Způsob měření:    
Udává se plocha tabule.</t>
  </si>
  <si>
    <t>923731_R</t>
  </si>
  <si>
    <t>TABULE VELIKOSTI 1000X470 MM "OZNAČENÍ SMĚRŮ" (NA OCELOVÝCH SLOUPCÍCH)</t>
  </si>
  <si>
    <t>Tabule se směry jízd: 1*0,5=0.500 [A]</t>
  </si>
  <si>
    <t>923761_R</t>
  </si>
  <si>
    <t>TABULE VELIKOSTI 600X300 MM "ORIENTAČNÍ SMĚROVÉ TABULE" (NA OCELOVÉM SLOUPKU)</t>
  </si>
  <si>
    <t>Orientační směrové tabule: (0,6*0,3)*4=0.720 [A]</t>
  </si>
  <si>
    <t>923721_R</t>
  </si>
  <si>
    <t>TABULE VELIKOSTI 210X300 MM "ZÁKAZ KOUŘENÍ" (NA OCELOVÉM SLOUPKU)</t>
  </si>
  <si>
    <t>Piktogram Zákaz kouření: 1=1.000 [A]</t>
  </si>
  <si>
    <t>923821_R1</t>
  </si>
  <si>
    <t>Sloupky pro orientační směrové tabule: 3,5*2=7.000 [A]</t>
  </si>
  <si>
    <t>1. Položka obsahuje:    
 – dodání a osazení sloupku v příslušném provedení včetně základu nebo patky a zemních prací    
 – protikorozní úpravu, není-li tato provedena již z výroby nebo daná vlastnostmi použitého materiálu    
2. Položka neobsahuje:    
 X    
3. Způsob měření:    
Udává se délka sloupku.</t>
  </si>
  <si>
    <t>923821_R2</t>
  </si>
  <si>
    <t>SLOUPEK DN 70 PRO NÁVĚST</t>
  </si>
  <si>
    <t>Sloupky pro tabule s názvem zastávky: 4,5*3=13.500 [A]; pro tabule s označením zastávky: (4,1+4,9+5,1)+(4,3+5,0+5,8)=29.200 [B]; Celkem: A+B=42.700 [C]</t>
  </si>
  <si>
    <t>923831_R</t>
  </si>
  <si>
    <t>KONZOLA PRO NÁVĚST</t>
  </si>
  <si>
    <t>Konzole tabule se směry jízd: 1=1.000 [A]; Konzole orientační směrových tabulí: 2=2.000 [B]; Celkem: A+B=3.000 [C]</t>
  </si>
  <si>
    <t>1. Položka obsahuje:    
 – dodání a osazení konzoly v příslušném provedení včetně vyvrtání otvorů do nosné konstrukce, vyrovnání podkladů a dalších souvisejících prací    
 – protikorozní úpravu, není-li tato provedena již z výroby nebo daná vlastnostmi použitého materiálu    
2. Položka neobsahuje:    
 X    
3. Způsob měření:    
Udává se počet kusů kompletní konstrukce nebo práce.</t>
  </si>
  <si>
    <t>E.3.6</t>
  </si>
  <si>
    <t>Rozvodny vn, nn, osvětlení a dálkové ovládání odpojovačů</t>
  </si>
  <si>
    <t xml:space="preserve">  SO 07</t>
  </si>
  <si>
    <t xml:space="preserve">  Osvětlení a přípojka NN</t>
  </si>
  <si>
    <t>SO 07</t>
  </si>
  <si>
    <t>Osvětlení a přípojka NN</t>
  </si>
  <si>
    <t>Silnoproud</t>
  </si>
  <si>
    <t>742H12</t>
  </si>
  <si>
    <t>KABEL NN ČTYŘ- A PĚTIŽÍLOVÝ CU S PLASTOVOU IZOLACÍ OD 4 DO 16 MM2</t>
  </si>
  <si>
    <t>742G12</t>
  </si>
  <si>
    <t>KABEL NN DVOU- A TŘÍŽÍLOVÝ CU S PLASTOVOU IZOLACÍ OD 4 DO 16 MM2</t>
  </si>
  <si>
    <t>742L12</t>
  </si>
  <si>
    <t>UKONČENÍ DVOU AŽ PĚTIŽÍLOVÉHO KABELU V ROZVADĚČI NEBO NA PŘÍSTROJI OD 4 DO 16 MM2</t>
  </si>
  <si>
    <t>741C05</t>
  </si>
  <si>
    <t>SPOJOVÁNÍ UZEMŇOVACÍCH VODIČŮ</t>
  </si>
  <si>
    <t>741C07</t>
  </si>
  <si>
    <t>VYVEDENÍ UZEMŇOVACÍCH VODIČŮ NA POVRCH/KONSTRUKCI</t>
  </si>
  <si>
    <t>743111</t>
  </si>
  <si>
    <t>OSVĚTLOVACÍ STOŽÁR  SKLOPNÝ ŽÁROVĚ ZINKOVANÝ DÉLKY DO 6 M</t>
  </si>
  <si>
    <t>743151</t>
  </si>
  <si>
    <t>OSVĚTLOVACÍ STOŽÁR  - STOŽÁROVÁ ROZVODNICE S 1-2 JISTÍCÍMI PRVKY</t>
  </si>
  <si>
    <t>743164</t>
  </si>
  <si>
    <t>OSVĚTLOVACÍ STOŽÁR  - PRUŽINOVÉ SKLOPNÉ ZAŘÍZENÍ</t>
  </si>
  <si>
    <t>7434A3</t>
  </si>
  <si>
    <t>SVÍTIDLO DRÁŽNÍ LED ANTIVANDAL, MIN. IP 54, TŘÍDA II, OD 26 DO 45 W, KLASICKÁ MONTÁŽ</t>
  </si>
  <si>
    <t>748241</t>
  </si>
  <si>
    <t>PÍSMENA A ČÍSLICE VÝŠKY DO 40 MM</t>
  </si>
  <si>
    <t>743611</t>
  </si>
  <si>
    <t>ROZVADĚČ PRO DRÁŽNÍ OSVĚTLENÍ SILOVÝ NAPÁJECÍ S PLC ŘÍDÍCÍM SYSTÉMEM DO 6 KUSŮ TŘÍFÁZOVÝCH VĚTVÍ</t>
  </si>
  <si>
    <t>743643</t>
  </si>
  <si>
    <t>ROZVADĚČ PRO DRÁŽNÍ OSVĚTLENÍ - SENZOR PRO MĚŘENÍ INTENZITY OSVĚTLENÍ</t>
  </si>
  <si>
    <t>743F21</t>
  </si>
  <si>
    <t>SKŘÍŇ ELEKTROMĚROVÁ V KOMPAKTNÍM PILÍŘI PRO PŘÍMÉ MĚŘENÍ DO 80 A JEDNOSAZBOVÉ VČETNĚ VÝSTROJE</t>
  </si>
  <si>
    <t>744O14</t>
  </si>
  <si>
    <t>ELEKTROMĚR</t>
  </si>
  <si>
    <t>744633</t>
  </si>
  <si>
    <t>JISTIČ TŘÍPÓLOVÝ (10 KA) OD 13 DO 20 A</t>
  </si>
  <si>
    <t>747213</t>
  </si>
  <si>
    <t>CELKOVÁ PROHLÍDKA, ZKOUŠENÍ, MĚŘENÍ A VYHOTOVENÍ VÝCHOZÍ REVIZNÍ ZPRÁVY, PRO OBJEM IN PŘES 500 DO 1000 TIS. KČ</t>
  </si>
  <si>
    <t>747214</t>
  </si>
  <si>
    <t>CELKOVÁ PROHLÍDKA, ZKOUŠENÍ, MĚŘENÍ A VYHOTOVENÍ VÝCHOZÍ REVIZNÍ ZPRÁVY, PRO OBJEM IN - PŘÍPLATEK ZA KAŽDÝCH DALŠÍCH I ZAPOČATÝCH 500 TIS. KČ</t>
  </si>
  <si>
    <t>747301</t>
  </si>
  <si>
    <t>PROVEDENÍ PROHLÍDKY A ZKOUŠKY PRÁVNICKOU OSOBOU, VYDÁNÍ PRŮKAZU ZPŮSOBILOSTI</t>
  </si>
  <si>
    <t>747415</t>
  </si>
  <si>
    <t>MĚŘENÍ ZEMNÍCH ODPORŮ - ZEMNICÍ SÍTĚ DÉLKY PÁSKU PŘES 200 DO 500 M</t>
  </si>
  <si>
    <t>747541</t>
  </si>
  <si>
    <t>MĚŘENÍ INTENZITY OSVĚTLENÍ INSTALOVANÉHO V ROZSAHU TOHOTO SO/PS</t>
  </si>
  <si>
    <t>747703</t>
  </si>
  <si>
    <t>ZKUŠEBNÍ PROVOZ</t>
  </si>
  <si>
    <t>747704</t>
  </si>
  <si>
    <t>ZAŠKOLENÍ OBSLUHY</t>
  </si>
  <si>
    <t>Všeobecné práce pro silnoproud a slaboproud</t>
  </si>
  <si>
    <t>702111</t>
  </si>
  <si>
    <t>KABELOVÝ ŽLAB ZEMNÍ VČETNĚ KRYTU SVĚTLÉ ŠÍŘKY DO 120 MM</t>
  </si>
  <si>
    <t>702212</t>
  </si>
  <si>
    <t>KABELOVÁ CHRÁNIČKA ZEMNÍ DN PŘES 100 DO 200 MM</t>
  </si>
  <si>
    <t>709110</t>
  </si>
  <si>
    <t>PROVIZORNÍ ZAJIŠTĚNÍ KABELU VE VÝKOPU</t>
  </si>
  <si>
    <t>709210</t>
  </si>
  <si>
    <t>KŘIŽOVATKA KABELOVÝCH VEDENÍ SE STÁVAJÍCÍ INŽENÝRSKOU SÍTÍ (KABELEM, POTRUBÍM APOD.)</t>
  </si>
  <si>
    <t>709513</t>
  </si>
  <si>
    <t>PODPŮRNÉ A POMOCNÉ KONSTRUKCE OCELOVÉ Z PROFILŮ SVAŘOVANÝCH A ŠROUBOVANÝCH S POVRCHOVOU ÚPRAVOU ŽÁROVÝM ZINKOVÁNÍM</t>
  </si>
  <si>
    <t>701005</t>
  </si>
  <si>
    <t>VYHLEDÁVACÍ MARKER ZEMNÍ S MOŽNOSTÍ ZÁPISU</t>
  </si>
  <si>
    <t>131836</t>
  </si>
  <si>
    <t>HLOUBENÍ JAM ZAPAŽ I NEPAŽ TŘ. II, ODVOZ DO 12KM</t>
  </si>
  <si>
    <t>14173</t>
  </si>
  <si>
    <t>PROTLAČOVÁNÍ POTRUBÍ Z PLAST HMOT DN DO 200MM</t>
  </si>
  <si>
    <t>R-701BBB</t>
  </si>
  <si>
    <t>BETONOVÝ ZÁKLAD DO ROSTLÉ ZEMINY DO BEDNĚNÍ PRO STOŽÁR / VĚŽ, KONSTRUKCI VČETNĚ VÝZTUŽE</t>
  </si>
  <si>
    <t>R-701CFD</t>
  </si>
  <si>
    <t>OBETONOVÁNÍ CHRÁNIČEK DO FÍ 200 MM V RÝZE DO Š.100CM, TL. VRSTVY 12CM</t>
  </si>
  <si>
    <t>17481</t>
  </si>
  <si>
    <t>ZÁSYP JAM A RÝH Z NAKUPOVANÝCH MATERIÁLŮ</t>
  </si>
  <si>
    <t>HM</t>
  </si>
  <si>
    <t>Poplatky za likvidace iodpadů</t>
  </si>
  <si>
    <t>SO98-98</t>
  </si>
  <si>
    <t>Všeobecný objekt</t>
  </si>
  <si>
    <t xml:space="preserve">  SO 98-98</t>
  </si>
  <si>
    <t xml:space="preserve">  Všeobecný objekt</t>
  </si>
  <si>
    <t>SO 98-98</t>
  </si>
  <si>
    <t>Dokumentace stavby</t>
  </si>
  <si>
    <t>VSEOB001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</si>
  <si>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</si>
  <si>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</si>
  <si>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</si>
  <si>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</si>
  <si>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</si>
  <si>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</si>
  <si>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</si>
  <si>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</si>
  <si>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</si>
  <si>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</si>
  <si>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</si>
  <si>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</si>
  <si>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</si>
  <si>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VSEOB004</t>
  </si>
  <si>
    <t>Projektová dokumentace pro provádění stavby (PDPS)</t>
  </si>
  <si>
    <t>Vypracování PDPS u vybraných SO a PS viz. technická specifikace položky.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</si>
  <si>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
PS 01 Úprava zabezpečovacího zařízení 
PS 02 Elektronický informační systém 
PS 03 Rozhlas</t>
  </si>
  <si>
    <t>Ostatní</t>
  </si>
  <si>
    <t>VSEOB005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</si>
  <si>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</si>
  <si>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</si>
  <si>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</si>
  <si>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VSEOB006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</si>
  <si>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</si>
  <si>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</si>
  <si>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</si>
  <si>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VSEOB008</t>
  </si>
  <si>
    <t>Hlukové měření pro účely realizace stavby</t>
  </si>
  <si>
    <t>Bude provedeno 24 hodinové měření na dvou referenčních bodech, označených v akustické studii z června 2018 (viz B.3.2). Na bodě 1 (bytový dům č.p. 74 ul. Školní), ve výšce 18 m, na bodě 5 (bytový dům č.p. 99 ul. Brodská), ve výšce 24 m. Bude měřeno v chráněném venkovním prostoru uvedených objektů 2 m před oknem do obytné místnosti směrem ke zdroji hluku.</t>
  </si>
  <si>
    <t>Položka zahrnuje náklady na  provedení všech hlukových měření a jejich vyhodnocení, která jsou nutná ke kolaudaci stavby a která dokumentují účinnost protihlukových opatření, případně jiných opatření, které dokládají vliv stavby na hlukové emise. Položka zahrnuje  všechny nezbytné práce, náklady a zařízení  včetně  všech doprav a pomocného materiálu nutných  pro uskutečnění měření.</t>
  </si>
  <si>
    <t>VSEOB011</t>
  </si>
  <si>
    <t>Nájmy hrazené investorem</t>
  </si>
  <si>
    <t>Nájmy hrazené investorem - NENACEŇOVAT.</t>
  </si>
  <si>
    <t>Technické specifikace položky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</si>
</sst>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Kč&quot;_-;\-* #,##0\ &quot;Kč&quot;_-;_-* &quot;-&quot;\ &quot;Kč&quot;_-;_-@_-"/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"/>
  </numFmts>
  <fonts count="7" x14ac:knownFonts="1">
    <font>
      <sz val="10"/>
      <name val="Arial"/>
    </font>
    <font>
      <b/>
      <sz val="10"/>
      <name val="Arial"/>
    </font>
    <font>
      <b/>
      <sz val="16"/>
      <color rgb="FFFFFFFF"/>
      <name val="Arial"/>
    </font>
    <font>
      <b/>
      <sz val="16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6">
    <fill>
      <patternFill patternType="none"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2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1" fontId="6" fillId="0" borderId="0" applyFont="0" applyFill="0" applyBorder="0" applyAlignment="0" applyProtection="0"/>
    <xf numFmtId="0" fontId="6" fillId="0" borderId="0"/>
  </cellStyleXfs>
  <cellXfs count="37">
    <xf numFmtId="0" fontId="0" fillId="0" borderId="0" xfId="0"/>
    <xf numFmtId="0" fontId="1" fillId="0" borderId="0" xfId="6" applyFont="1"/>
    <xf numFmtId="0" fontId="0" fillId="2" borderId="0" xfId="6" applyFont="1" applyFill="1"/>
    <xf numFmtId="0" fontId="3" fillId="0" borderId="0" xfId="6" applyFont="1"/>
    <xf numFmtId="0" fontId="3" fillId="0" borderId="0" xfId="6" applyFont="1" applyAlignment="1">
      <alignment horizontal="right"/>
    </xf>
    <xf numFmtId="0" fontId="0" fillId="0" borderId="0" xfId="6" applyFont="1" applyAlignment="1">
      <alignment horizontal="right"/>
    </xf>
    <xf numFmtId="0" fontId="1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/>
    </xf>
    <xf numFmtId="4" fontId="0" fillId="0" borderId="0" xfId="6" applyNumberFormat="1" applyFont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4" borderId="0" xfId="6" applyFont="1" applyFill="1"/>
    <xf numFmtId="0" fontId="0" fillId="0" borderId="1" xfId="6" applyFont="1" applyBorder="1" applyAlignment="1">
      <alignment horizontal="center"/>
    </xf>
    <xf numFmtId="0" fontId="0" fillId="2" borderId="2" xfId="6" applyFont="1" applyFill="1" applyBorder="1"/>
    <xf numFmtId="0" fontId="1" fillId="0" borderId="3" xfId="6" applyFont="1" applyBorder="1"/>
    <xf numFmtId="0" fontId="4" fillId="0" borderId="0" xfId="6" applyFont="1"/>
    <xf numFmtId="0" fontId="0" fillId="3" borderId="1" xfId="6" applyFont="1" applyFill="1" applyBorder="1" applyAlignment="1">
      <alignment horizontal="center" vertical="center" wrapText="1"/>
    </xf>
    <xf numFmtId="0" fontId="0" fillId="4" borderId="2" xfId="6" applyFont="1" applyFill="1" applyBorder="1"/>
    <xf numFmtId="0" fontId="4" fillId="0" borderId="2" xfId="6" applyFont="1" applyBorder="1"/>
    <xf numFmtId="0" fontId="1" fillId="0" borderId="4" xfId="6" applyFont="1" applyBorder="1" applyAlignment="1">
      <alignment horizontal="right"/>
    </xf>
    <xf numFmtId="4" fontId="0" fillId="0" borderId="4" xfId="6" applyNumberFormat="1" applyFont="1" applyBorder="1" applyAlignment="1">
      <alignment horizontal="center"/>
    </xf>
    <xf numFmtId="0" fontId="1" fillId="0" borderId="4" xfId="6" applyFont="1" applyBorder="1" applyAlignment="1">
      <alignment wrapText="1"/>
    </xf>
    <xf numFmtId="4" fontId="0" fillId="0" borderId="0" xfId="6" applyNumberFormat="1" applyFont="1" applyAlignment="1">
      <alignment horizontal="center"/>
    </xf>
    <xf numFmtId="0" fontId="1" fillId="0" borderId="0" xfId="6" applyFont="1" applyAlignment="1">
      <alignment wrapText="1"/>
    </xf>
    <xf numFmtId="0" fontId="0" fillId="0" borderId="0" xfId="6" applyFont="1" applyAlignment="1">
      <alignment wrapText="1"/>
    </xf>
    <xf numFmtId="0" fontId="0" fillId="0" borderId="0" xfId="6" applyFont="1" applyAlignment="1">
      <alignment horizontal="center"/>
    </xf>
    <xf numFmtId="164" fontId="0" fillId="0" borderId="0" xfId="6" applyNumberFormat="1" applyFont="1" applyAlignment="1">
      <alignment horizontal="center"/>
    </xf>
    <xf numFmtId="4" fontId="0" fillId="5" borderId="0" xfId="6" applyNumberFormat="1" applyFont="1" applyFill="1" applyAlignment="1" applyProtection="1">
      <alignment horizontal="center"/>
      <protection locked="0"/>
    </xf>
    <xf numFmtId="0" fontId="0" fillId="0" borderId="0" xfId="6" applyFont="1" applyAlignment="1">
      <alignment vertical="top"/>
    </xf>
    <xf numFmtId="0" fontId="0" fillId="0" borderId="0" xfId="6" applyFont="1" applyAlignment="1">
      <alignment horizontal="left" vertical="center" wrapText="1"/>
    </xf>
    <xf numFmtId="0" fontId="5" fillId="0" borderId="0" xfId="6" applyFont="1" applyAlignment="1">
      <alignment horizontal="left" vertical="center" wrapText="1"/>
    </xf>
    <xf numFmtId="4" fontId="0" fillId="0" borderId="1" xfId="6" applyNumberFormat="1" applyFont="1" applyBorder="1" applyAlignment="1">
      <alignment horizontal="center"/>
    </xf>
    <xf numFmtId="0" fontId="0" fillId="0" borderId="0" xfId="0"/>
    <xf numFmtId="0" fontId="2" fillId="2" borderId="0" xfId="6" applyFont="1" applyFill="1" applyAlignment="1">
      <alignment horizontal="center" vertical="center"/>
    </xf>
    <xf numFmtId="0" fontId="0" fillId="2" borderId="0" xfId="6" applyFont="1" applyFill="1"/>
    <xf numFmtId="0" fontId="4" fillId="0" borderId="0" xfId="6" applyFont="1" applyAlignment="1">
      <alignment horizontal="right"/>
    </xf>
    <xf numFmtId="0" fontId="0" fillId="3" borderId="1" xfId="6" applyFont="1" applyFill="1" applyBorder="1" applyAlignment="1">
      <alignment horizontal="center" vertical="center" wrapText="1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304800</xdr:colOff>
      <xdr:row>3</xdr:row>
      <xdr:rowOff>47625</xdr:rowOff>
    </xdr:from>
    <xdr:to>
      <xdr:col>4</xdr:col>
      <xdr:colOff>476250</xdr:colOff>
      <xdr:row>3</xdr:row>
      <xdr:rowOff>209550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229725" y="933450"/>
          <a:ext cx="171450" cy="17145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2</xdr:row>
      <xdr:rowOff>133350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8572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19050</xdr:rowOff>
    </xdr:from>
    <xdr:to>
      <xdr:col>13</xdr:col>
      <xdr:colOff>400050</xdr:colOff>
      <xdr:row>2</xdr:row>
      <xdr:rowOff>180975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935325" y="590550"/>
          <a:ext cx="171450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2</xdr:col>
      <xdr:colOff>962025</xdr:colOff>
      <xdr:row>2</xdr:row>
      <xdr:rowOff>9525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62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2"/>
  <sheetViews>
    <sheetView tabSelected="1" workbookViewId="0">
      <selection activeCell="B22" sqref="B22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36.950000000000003" customHeight="1" x14ac:dyDescent="0.2">
      <c r="A1" s="32"/>
      <c r="B1" s="33" t="s">
        <v>1</v>
      </c>
      <c r="C1" s="2"/>
      <c r="D1" s="2"/>
      <c r="E1" s="2"/>
    </row>
    <row r="2" spans="1:5" ht="20.100000000000001" customHeight="1" x14ac:dyDescent="0.2">
      <c r="A2" s="32"/>
      <c r="B2" s="34"/>
      <c r="C2" s="2"/>
      <c r="D2" s="2"/>
      <c r="E2" s="2"/>
    </row>
    <row r="3" spans="1:5" ht="12.75" customHeight="1" x14ac:dyDescent="0.2">
      <c r="A3" s="32"/>
      <c r="B3" s="34"/>
      <c r="C3" s="2"/>
      <c r="D3" s="2"/>
      <c r="E3" s="2"/>
    </row>
    <row r="4" spans="1:5" ht="20.100000000000001" customHeight="1" x14ac:dyDescent="0.3">
      <c r="A4" s="4" t="s">
        <v>2</v>
      </c>
      <c r="B4" s="3" t="s">
        <v>3</v>
      </c>
      <c r="E4" s="1" t="s">
        <v>0</v>
      </c>
    </row>
    <row r="5" spans="1:5" ht="12.75" customHeight="1" x14ac:dyDescent="0.2">
      <c r="A5" s="5" t="s">
        <v>4</v>
      </c>
      <c r="B5" t="s">
        <v>5</v>
      </c>
    </row>
    <row r="6" spans="1:5" ht="12.75" customHeight="1" x14ac:dyDescent="0.2">
      <c r="B6" s="6" t="s">
        <v>6</v>
      </c>
      <c r="C6" s="8">
        <f>0+C10+C12+C15+C17+C19+C21+C23+C26+C29+C31</f>
        <v>0</v>
      </c>
    </row>
    <row r="7" spans="1:5" ht="12.75" customHeight="1" x14ac:dyDescent="0.2">
      <c r="B7" s="6" t="s">
        <v>7</v>
      </c>
      <c r="C7" s="8">
        <f>0+E10+E12+E15+E17+E19+E21+E23+E26+E29+E31</f>
        <v>0</v>
      </c>
    </row>
    <row r="9" spans="1:5" ht="12.75" customHeight="1" x14ac:dyDescent="0.2">
      <c r="A9" s="7" t="s">
        <v>8</v>
      </c>
      <c r="B9" s="7" t="s">
        <v>9</v>
      </c>
      <c r="C9" s="7" t="s">
        <v>10</v>
      </c>
      <c r="D9" s="7" t="s">
        <v>11</v>
      </c>
      <c r="E9" s="7" t="s">
        <v>12</v>
      </c>
    </row>
    <row r="10" spans="1:5" ht="12.75" customHeight="1" x14ac:dyDescent="0.2">
      <c r="A10" s="9" t="s">
        <v>13</v>
      </c>
      <c r="B10" s="9" t="s">
        <v>14</v>
      </c>
      <c r="C10" s="10">
        <f>0+C11</f>
        <v>0</v>
      </c>
      <c r="D10" s="10">
        <f>0+D11</f>
        <v>0</v>
      </c>
      <c r="E10" s="10">
        <f>0+E11</f>
        <v>0</v>
      </c>
    </row>
    <row r="11" spans="1:5" ht="12.75" customHeight="1" x14ac:dyDescent="0.2">
      <c r="A11" s="9" t="s">
        <v>16</v>
      </c>
      <c r="B11" s="9" t="s">
        <v>17</v>
      </c>
      <c r="C11" s="10">
        <f>'PS 01'!K8+'PS 01'!M8</f>
        <v>0</v>
      </c>
      <c r="D11" s="10">
        <f>0+'PS 01'!O10+'PS 01'!O14+'PS 01'!O18+'PS 01'!O22+'PS 01'!O26+'PS 01'!O30+'PS 01'!O34+'PS 01'!O38+'PS 01'!O42+'PS 01'!O46+'PS 01'!O50+'PS 01'!O54+'PS 01'!O58+'PS 01'!O62+'PS 01'!O66+'PS 01'!O70+'PS 01'!O74+'PS 01'!O78+'PS 01'!O82+'PS 01'!O86+'PS 01'!O90+'PS 01'!O95+'PS 01'!O99+'PS 01'!O103+'PS 01'!O107+'PS 01'!O111+'PS 01'!O115+'PS 01'!O119+'PS 01'!O124+'PS 01'!O128+'PS 01'!O132</f>
        <v>0</v>
      </c>
      <c r="E11" s="10">
        <f>C11+D11</f>
        <v>0</v>
      </c>
    </row>
    <row r="12" spans="1:5" ht="12.75" customHeight="1" x14ac:dyDescent="0.2">
      <c r="A12" s="9" t="s">
        <v>160</v>
      </c>
      <c r="B12" s="9" t="s">
        <v>161</v>
      </c>
      <c r="C12" s="10">
        <f>0+C13+C14</f>
        <v>0</v>
      </c>
      <c r="D12" s="10">
        <f>0+D13+D14</f>
        <v>0</v>
      </c>
      <c r="E12" s="10">
        <f>0+E13+E14</f>
        <v>0</v>
      </c>
    </row>
    <row r="13" spans="1:5" ht="12.75" customHeight="1" x14ac:dyDescent="0.2">
      <c r="A13" s="9" t="s">
        <v>162</v>
      </c>
      <c r="B13" s="9" t="s">
        <v>163</v>
      </c>
      <c r="C13" s="10">
        <f>'PS 02'!K8+'PS 02'!M8</f>
        <v>0</v>
      </c>
      <c r="D13" s="10">
        <f>0+'PS 02'!O10+'PS 02'!O14+'PS 02'!O19+'PS 02'!O23+'PS 02'!O27+'PS 02'!O31+'PS 02'!O35+'PS 02'!O39+'PS 02'!O43+'PS 02'!O47+'PS 02'!O51+'PS 02'!O55+'PS 02'!O59+'PS 02'!O63+'PS 02'!O67+'PS 02'!O71+'PS 02'!O75+'PS 02'!O79+'PS 02'!O83+'PS 02'!O87+'PS 02'!O91+'PS 02'!O95+'PS 02'!O99</f>
        <v>0</v>
      </c>
      <c r="E13" s="10">
        <f>C13+D13</f>
        <v>0</v>
      </c>
    </row>
    <row r="14" spans="1:5" ht="12.75" customHeight="1" x14ac:dyDescent="0.2">
      <c r="A14" s="9" t="s">
        <v>229</v>
      </c>
      <c r="B14" s="9" t="s">
        <v>230</v>
      </c>
      <c r="C14" s="10">
        <f>'PS 03'!K8+'PS 03'!M8</f>
        <v>0</v>
      </c>
      <c r="D14" s="10">
        <f>0+'PS 03'!O10+'PS 03'!O14+'PS 03'!O18+'PS 03'!O22+'PS 03'!O26+'PS 03'!O30+'PS 03'!O34+'PS 03'!O38+'PS 03'!O42+'PS 03'!O46+'PS 03'!O51+'PS 03'!O55+'PS 03'!O59+'PS 03'!O63+'PS 03'!O67+'PS 03'!O71+'PS 03'!O75+'PS 03'!O79+'PS 03'!O83+'PS 03'!O87+'PS 03'!O91+'PS 03'!O95+'PS 03'!O99+'PS 03'!O103+'PS 03'!O107+'PS 03'!O111+'PS 03'!O115+'PS 03'!O119+'PS 03'!O123+'PS 03'!O127+'PS 03'!O131+'PS 03'!O135+'PS 03'!O139+'PS 03'!O143+'PS 03'!O147+'PS 03'!O151+'PS 03'!O155+'PS 03'!O159+'PS 03'!O163+'PS 03'!O167+'PS 03'!O171+'PS 03'!O175+'PS 03'!O179+'PS 03'!O183+'PS 03'!O187+'PS 03'!O191+'PS 03'!O195+'PS 03'!O199+'PS 03'!O203+'PS 03'!O207+'PS 03'!O211+'PS 03'!O215+'PS 03'!O219+'PS 03'!O223+'PS 03'!O227+'PS 03'!O231+'PS 03'!O235+'PS 03'!O239+'PS 03'!O243+'PS 03'!O247+'PS 03'!O251+'PS 03'!O255+'PS 03'!O259+'PS 03'!O263+'PS 03'!O267+'PS 03'!O271+'PS 03'!O275+'PS 03'!O279+'PS 03'!O283+'PS 03'!O287+'PS 03'!O291+'PS 03'!O295+'PS 03'!O299+'PS 03'!O303+'PS 03'!O307+'PS 03'!O311+'PS 03'!O315</f>
        <v>0</v>
      </c>
      <c r="E14" s="10">
        <f>C14+D14</f>
        <v>0</v>
      </c>
    </row>
    <row r="15" spans="1:5" ht="12.75" customHeight="1" x14ac:dyDescent="0.2">
      <c r="A15" s="9" t="s">
        <v>453</v>
      </c>
      <c r="B15" s="9" t="s">
        <v>454</v>
      </c>
      <c r="C15" s="10">
        <f>0+C16</f>
        <v>0</v>
      </c>
      <c r="D15" s="10">
        <f>0+D16</f>
        <v>0</v>
      </c>
      <c r="E15" s="10">
        <f>0+E16</f>
        <v>0</v>
      </c>
    </row>
    <row r="16" spans="1:5" ht="12.75" customHeight="1" x14ac:dyDescent="0.2">
      <c r="A16" s="9" t="s">
        <v>455</v>
      </c>
      <c r="B16" s="9" t="s">
        <v>456</v>
      </c>
      <c r="C16" s="10">
        <f>'SO 01'!K8+'SO 01'!M8</f>
        <v>0</v>
      </c>
      <c r="D16" s="10">
        <f>0+'SO 01'!O10+'SO 01'!O14+'SO 01'!O18+'SO 01'!O22+'SO 01'!O26+'SO 01'!O31+'SO 01'!O35+'SO 01'!O39+'SO 01'!O43+'SO 01'!O48+'SO 01'!O53+'SO 01'!O57+'SO 01'!O61+'SO 01'!O65+'SO 01'!O69+'SO 01'!O73+'SO 01'!O77+'SO 01'!O81+'SO 01'!O86+'SO 01'!O90+'SO 01'!O94+'SO 01'!O98+'SO 01'!O102+'SO 01'!O106+'SO 01'!O110+'SO 01'!O114+'SO 01'!O118+'SO 01'!O122+'SO 01'!O126+'SO 01'!O130+'SO 01'!O134+'SO 01'!O138+'SO 01'!O142+'SO 01'!O146+'SO 01'!O150+'SO 01'!O154+'SO 01'!O158+'SO 01'!O162+'SO 01'!O166+'SO 01'!O170+'SO 01'!O174+'SO 01'!O178+'SO 01'!O182</f>
        <v>0</v>
      </c>
      <c r="E16" s="10">
        <f>C16+D16</f>
        <v>0</v>
      </c>
    </row>
    <row r="17" spans="1:5" ht="12.75" customHeight="1" x14ac:dyDescent="0.2">
      <c r="A17" s="9" t="s">
        <v>621</v>
      </c>
      <c r="B17" s="9" t="s">
        <v>622</v>
      </c>
      <c r="C17" s="10">
        <f>0+C18</f>
        <v>0</v>
      </c>
      <c r="D17" s="10">
        <f>0+D18</f>
        <v>0</v>
      </c>
      <c r="E17" s="10">
        <f>0+E18</f>
        <v>0</v>
      </c>
    </row>
    <row r="18" spans="1:5" ht="12.75" customHeight="1" x14ac:dyDescent="0.2">
      <c r="A18" s="9" t="s">
        <v>623</v>
      </c>
      <c r="B18" s="9" t="s">
        <v>624</v>
      </c>
      <c r="C18" s="10">
        <f>'SO 02'!K8+'SO 02'!M8</f>
        <v>0</v>
      </c>
      <c r="D18" s="10">
        <f>0+'SO 02'!O10+'SO 02'!O14+'SO 02'!O18+'SO 02'!O22+'SO 02'!O27+'SO 02'!O31+'SO 02'!O35+'SO 02'!O39+'SO 02'!O43+'SO 02'!O47+'SO 02'!O51+'SO 02'!O55+'SO 02'!O59+'SO 02'!O63+'SO 02'!O67+'SO 02'!O71+'SO 02'!O75+'SO 02'!O79+'SO 02'!O83+'SO 02'!O87+'SO 02'!O91+'SO 02'!O95+'SO 02'!O100+'SO 02'!O104+'SO 02'!O109+'SO 02'!O113+'SO 02'!O117+'SO 02'!O121+'SO 02'!O125+'SO 02'!O129+'SO 02'!O133+'SO 02'!O137+'SO 02'!O141+'SO 02'!O145+'SO 02'!O149+'SO 02'!O153+'SO 02'!O157+'SO 02'!O161+'SO 02'!O165+'SO 02'!O169+'SO 02'!O173+'SO 02'!O177+'SO 02'!O181+'SO 02'!O185+'SO 02'!O189+'SO 02'!O194+'SO 02'!O198+'SO 02'!O202+'SO 02'!O206+'SO 02'!O210+'SO 02'!O214+'SO 02'!O218+'SO 02'!O222+'SO 02'!O226+'SO 02'!O230+'SO 02'!O234+'SO 02'!O238+'SO 02'!O242+'SO 02'!O246+'SO 02'!O250+'SO 02'!O254+'SO 02'!O258+'SO 02'!O262+'SO 02'!O266+'SO 02'!O270+'SO 02'!O274+'SO 02'!O278+'SO 02'!O282+'SO 02'!O286+'SO 02'!O290+'SO 02'!O294+'SO 02'!O298+'SO 02'!O302+'SO 02'!O306+'SO 02'!O310+'SO 02'!O314+'SO 02'!O318+'SO 02'!O322+'SO 02'!O326+'SO 02'!O330+'SO 02'!O334</f>
        <v>0</v>
      </c>
      <c r="E18" s="10">
        <f>C18+D18</f>
        <v>0</v>
      </c>
    </row>
    <row r="19" spans="1:5" ht="12.75" customHeight="1" x14ac:dyDescent="0.2">
      <c r="A19" s="9" t="s">
        <v>905</v>
      </c>
      <c r="B19" s="9" t="s">
        <v>906</v>
      </c>
      <c r="C19" s="10">
        <f>0+C20</f>
        <v>0</v>
      </c>
      <c r="D19" s="10">
        <f>0+D20</f>
        <v>0</v>
      </c>
      <c r="E19" s="10">
        <f>0+E20</f>
        <v>0</v>
      </c>
    </row>
    <row r="20" spans="1:5" ht="12.75" customHeight="1" x14ac:dyDescent="0.2">
      <c r="A20" s="9" t="s">
        <v>907</v>
      </c>
      <c r="B20" s="9" t="s">
        <v>908</v>
      </c>
      <c r="C20" s="10">
        <f>'SO 03'!K8+'SO 03'!M8</f>
        <v>0</v>
      </c>
      <c r="D20" s="10">
        <f>0+'SO 03'!O10+'SO 03'!O14+'SO 03'!O18+'SO 03'!O23+'SO 03'!O27+'SO 03'!O31+'SO 03'!O35+'SO 03'!O39+'SO 03'!O43+'SO 03'!O47+'SO 03'!O51+'SO 03'!O55+'SO 03'!O59+'SO 03'!O63+'SO 03'!O67+'SO 03'!O71+'SO 03'!O75+'SO 03'!O80+'SO 03'!O84+'SO 03'!O88+'SO 03'!O92+'SO 03'!O97+'SO 03'!O101+'SO 03'!O105+'SO 03'!O110+'SO 03'!O114+'SO 03'!O118+'SO 03'!O122+'SO 03'!O126+'SO 03'!O130+'SO 03'!O134+'SO 03'!O139+'SO 03'!O143+'SO 03'!O148+'SO 03'!O152+'SO 03'!O156+'SO 03'!O160+'SO 03'!O164+'SO 03'!O168+'SO 03'!O172+'SO 03'!O177+'SO 03'!O181+'SO 03'!O185+'SO 03'!O189+'SO 03'!O193+'SO 03'!O197+'SO 03'!O201+'SO 03'!O205+'SO 03'!O209</f>
        <v>0</v>
      </c>
      <c r="E20" s="10">
        <f>C20+D20</f>
        <v>0</v>
      </c>
    </row>
    <row r="21" spans="1:5" ht="12.75" customHeight="1" x14ac:dyDescent="0.2">
      <c r="A21" s="9" t="s">
        <v>1022</v>
      </c>
      <c r="B21" s="9" t="s">
        <v>1023</v>
      </c>
      <c r="C21" s="10">
        <f>0+C22</f>
        <v>0</v>
      </c>
      <c r="D21" s="10">
        <f>0+D22</f>
        <v>0</v>
      </c>
      <c r="E21" s="10">
        <f>0+E22</f>
        <v>0</v>
      </c>
    </row>
    <row r="22" spans="1:5" ht="12.75" customHeight="1" x14ac:dyDescent="0.2">
      <c r="A22" s="9" t="s">
        <v>1024</v>
      </c>
      <c r="B22" s="9" t="s">
        <v>1025</v>
      </c>
      <c r="C22" s="10">
        <f>'SO 09'!K8+'SO 09'!M8</f>
        <v>0</v>
      </c>
      <c r="D22" s="10">
        <f>0+'SO 09'!O10+'SO 09'!O14+'SO 09'!O18+'SO 09'!O23+'SO 09'!O27+'SO 09'!O31+'SO 09'!O35+'SO 09'!O39+'SO 09'!O43+'SO 09'!O47+'SO 09'!O51+'SO 09'!O55+'SO 09'!O59+'SO 09'!O63+'SO 09'!O67+'SO 09'!O72+'SO 09'!O76+'SO 09'!O80+'SO 09'!O84+'SO 09'!O88+'SO 09'!O92+'SO 09'!O96+'SO 09'!O100+'SO 09'!O104+'SO 09'!O108+'SO 09'!O112+'SO 09'!O116+'SO 09'!O120+'SO 09'!O124+'SO 09'!O128+'SO 09'!O132+'SO 09'!O136+'SO 09'!O141+'SO 09'!O145+'SO 09'!O149+'SO 09'!O153+'SO 09'!O157+'SO 09'!O161+'SO 09'!O165+'SO 09'!O169+'SO 09'!O173+'SO 09'!O177+'SO 09'!O181+'SO 09'!O185+'SO 09'!O189+'SO 09'!O193+'SO 09'!O197</f>
        <v>0</v>
      </c>
      <c r="E22" s="10">
        <f>C22+D22</f>
        <v>0</v>
      </c>
    </row>
    <row r="23" spans="1:5" ht="12.75" customHeight="1" x14ac:dyDescent="0.2">
      <c r="A23" s="9" t="s">
        <v>1100</v>
      </c>
      <c r="B23" s="9" t="s">
        <v>1101</v>
      </c>
      <c r="C23" s="10">
        <f>0+C24+C25</f>
        <v>0</v>
      </c>
      <c r="D23" s="10">
        <f>0+D24+D25</f>
        <v>0</v>
      </c>
      <c r="E23" s="10">
        <f>0+E24+E25</f>
        <v>0</v>
      </c>
    </row>
    <row r="24" spans="1:5" ht="12.75" customHeight="1" x14ac:dyDescent="0.2">
      <c r="A24" s="9" t="s">
        <v>1102</v>
      </c>
      <c r="B24" s="9" t="s">
        <v>1103</v>
      </c>
      <c r="C24" s="10">
        <f>'SO 04'!K8+'SO 04'!M8</f>
        <v>0</v>
      </c>
      <c r="D24" s="10">
        <f>0+'SO 04'!O10+'SO 04'!O14+'SO 04'!O18+'SO 04'!O22+'SO 04'!O27+'SO 04'!O31+'SO 04'!O35+'SO 04'!O39+'SO 04'!O43+'SO 04'!O47+'SO 04'!O51+'SO 04'!O55+'SO 04'!O60+'SO 04'!O64+'SO 04'!O69+'SO 04'!O73+'SO 04'!O77+'SO 04'!O81+'SO 04'!O85+'SO 04'!O89+'SO 04'!O93+'SO 04'!O97+'SO 04'!O101+'SO 04'!O105+'SO 04'!O109+'SO 04'!O113+'SO 04'!O117+'SO 04'!O121+'SO 04'!O125+'SO 04'!O129+'SO 04'!O133+'SO 04'!O138+'SO 04'!O142+'SO 04'!O147+'SO 04'!O151+'SO 04'!O155+'SO 04'!O159+'SO 04'!O163+'SO 04'!O167+'SO 04'!O172+'SO 04'!O176+'SO 04'!O180+'SO 04'!O184+'SO 04'!O188+'SO 04'!O192+'SO 04'!O196+'SO 04'!O200</f>
        <v>0</v>
      </c>
      <c r="E24" s="10">
        <f>C24+D24</f>
        <v>0</v>
      </c>
    </row>
    <row r="25" spans="1:5" ht="12.75" customHeight="1" x14ac:dyDescent="0.2">
      <c r="A25" s="9" t="s">
        <v>1174</v>
      </c>
      <c r="B25" s="9" t="s">
        <v>1175</v>
      </c>
      <c r="C25" s="10">
        <f>'SO 08'!K8+'SO 08'!M8</f>
        <v>0</v>
      </c>
      <c r="D25" s="10">
        <f>0+'SO 08'!O10+'SO 08'!O14+'SO 08'!O18+'SO 08'!O23+'SO 08'!O27+'SO 08'!O31+'SO 08'!O35+'SO 08'!O39+'SO 08'!O43+'SO 08'!O47+'SO 08'!O52+'SO 08'!O56+'SO 08'!O60+'SO 08'!O64+'SO 08'!O68+'SO 08'!O72+'SO 08'!O76+'SO 08'!O80+'SO 08'!O84+'SO 08'!O88+'SO 08'!O92+'SO 08'!O96+'SO 08'!O100+'SO 08'!O104+'SO 08'!O108</f>
        <v>0</v>
      </c>
      <c r="E25" s="10">
        <f>C25+D25</f>
        <v>0</v>
      </c>
    </row>
    <row r="26" spans="1:5" ht="12.75" customHeight="1" x14ac:dyDescent="0.2">
      <c r="A26" s="9" t="s">
        <v>1200</v>
      </c>
      <c r="B26" s="9" t="s">
        <v>1201</v>
      </c>
      <c r="C26" s="10">
        <f>0+C27+C28</f>
        <v>0</v>
      </c>
      <c r="D26" s="10">
        <f>0+D27+D28</f>
        <v>0</v>
      </c>
      <c r="E26" s="10">
        <f>0+E27+E28</f>
        <v>0</v>
      </c>
    </row>
    <row r="27" spans="1:5" ht="12.75" customHeight="1" x14ac:dyDescent="0.2">
      <c r="A27" s="9" t="s">
        <v>1202</v>
      </c>
      <c r="B27" s="9" t="s">
        <v>1203</v>
      </c>
      <c r="C27" s="10">
        <f>'SO 05'!K8+'SO 05'!M8</f>
        <v>0</v>
      </c>
      <c r="D27" s="10">
        <f>0+'SO 05'!O10+'SO 05'!O14+'SO 05'!O18+'SO 05'!O23+'SO 05'!O27+'SO 05'!O31+'SO 05'!O35+'SO 05'!O39+'SO 05'!O43+'SO 05'!O48+'SO 05'!O52+'SO 05'!O56+'SO 05'!O61+'SO 05'!O65+'SO 05'!O69+'SO 05'!O73+'SO 05'!O77+'SO 05'!O81+'SO 05'!O85+'SO 05'!O89+'SO 05'!O93+'SO 05'!O97+'SO 05'!O102+'SO 05'!O106+'SO 05'!O111+'SO 05'!O115+'SO 05'!O119+'SO 05'!O123</f>
        <v>0</v>
      </c>
      <c r="E27" s="10">
        <f>C27+D27</f>
        <v>0</v>
      </c>
    </row>
    <row r="28" spans="1:5" ht="12.75" customHeight="1" x14ac:dyDescent="0.2">
      <c r="A28" s="9" t="s">
        <v>1279</v>
      </c>
      <c r="B28" s="9" t="s">
        <v>1280</v>
      </c>
      <c r="C28" s="10">
        <f>'SO 06'!K8+'SO 06'!M8</f>
        <v>0</v>
      </c>
      <c r="D28" s="10">
        <f>0+'SO 06'!O10+'SO 06'!O15+'SO 06'!O19+'SO 06'!O23+'SO 06'!O27+'SO 06'!O32+'SO 06'!O37+'SO 06'!O41+'SO 06'!O45+'SO 06'!O49+'SO 06'!O53+'SO 06'!O57+'SO 06'!O61</f>
        <v>0</v>
      </c>
      <c r="E28" s="10">
        <f>C28+D28</f>
        <v>0</v>
      </c>
    </row>
    <row r="29" spans="1:5" ht="12.75" customHeight="1" x14ac:dyDescent="0.2">
      <c r="A29" s="9" t="s">
        <v>1311</v>
      </c>
      <c r="B29" s="9" t="s">
        <v>1312</v>
      </c>
      <c r="C29" s="10">
        <f>0+C30</f>
        <v>0</v>
      </c>
      <c r="D29" s="10">
        <f>0+D30</f>
        <v>0</v>
      </c>
      <c r="E29" s="10">
        <f>0+E30</f>
        <v>0</v>
      </c>
    </row>
    <row r="30" spans="1:5" ht="12.75" customHeight="1" x14ac:dyDescent="0.2">
      <c r="A30" s="9" t="s">
        <v>1313</v>
      </c>
      <c r="B30" s="9" t="s">
        <v>1314</v>
      </c>
      <c r="C30" s="10">
        <f>'SO 07'!K8+'SO 07'!M8</f>
        <v>0</v>
      </c>
      <c r="D30" s="10">
        <f>0+'SO 07'!O10+'SO 07'!O14+'SO 07'!O18+'SO 07'!O22+'SO 07'!O26+'SO 07'!O30+'SO 07'!O34+'SO 07'!O38+'SO 07'!O42+'SO 07'!O46+'SO 07'!O50+'SO 07'!O54+'SO 07'!O58+'SO 07'!O62+'SO 07'!O66+'SO 07'!O70+'SO 07'!O74+'SO 07'!O78+'SO 07'!O82+'SO 07'!O86+'SO 07'!O90+'SO 07'!O94+'SO 07'!O98+'SO 07'!O102+'SO 07'!O106+'SO 07'!O110+'SO 07'!O114+'SO 07'!O119+'SO 07'!O123+'SO 07'!O127+'SO 07'!O131+'SO 07'!O135+'SO 07'!O139+'SO 07'!O143+'SO 07'!O147+'SO 07'!O152+'SO 07'!O156+'SO 07'!O160+'SO 07'!O164+'SO 07'!O168+'SO 07'!O172+'SO 07'!O176+'SO 07'!O180+'SO 07'!O184+'SO 07'!O188+'SO 07'!O193+'SO 07'!O197+'SO 07'!O201</f>
        <v>0</v>
      </c>
      <c r="E30" s="10">
        <f>C30+D30</f>
        <v>0</v>
      </c>
    </row>
    <row r="31" spans="1:5" ht="12.75" customHeight="1" x14ac:dyDescent="0.2">
      <c r="A31" s="9" t="s">
        <v>1387</v>
      </c>
      <c r="B31" s="9" t="s">
        <v>1388</v>
      </c>
      <c r="C31" s="10">
        <f>0+C32</f>
        <v>0</v>
      </c>
      <c r="D31" s="10">
        <f>0+D32</f>
        <v>0</v>
      </c>
      <c r="E31" s="10">
        <f>0+E32</f>
        <v>0</v>
      </c>
    </row>
    <row r="32" spans="1:5" ht="12.75" customHeight="1" x14ac:dyDescent="0.2">
      <c r="A32" s="9" t="s">
        <v>1389</v>
      </c>
      <c r="B32" s="9" t="s">
        <v>1390</v>
      </c>
      <c r="C32" s="10">
        <f>'SO 98-98'!K8+'SO 98-98'!M8</f>
        <v>0</v>
      </c>
      <c r="D32" s="10">
        <f>0+'SO 98-98'!O10+'SO 98-98'!O14+'SO 98-98'!O18+'SO 98-98'!O22+'SO 98-98'!O27+'SO 98-98'!O31+'SO 98-98'!O35+'SO 98-98'!O39</f>
        <v>0</v>
      </c>
      <c r="E32" s="10">
        <f>C32+D32</f>
        <v>0</v>
      </c>
    </row>
  </sheetData>
  <sheetProtection password="923D" sheet="1" objects="1" scenarios="1"/>
  <mergeCells count="2">
    <mergeCell ref="A1:A3"/>
    <mergeCell ref="B1:B3"/>
  </mergeCells>
  <pageMargins left="0.75" right="0.75" top="1" bottom="1" header="0.5" footer="0.5"/>
  <pageSetup paperSize="9" orientation="landscape" horizontalDpi="300" verticalDpi="300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1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1100</v>
      </c>
      <c r="M3" s="31">
        <f>Rekapitulace!C23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1100</v>
      </c>
      <c r="D4" s="32"/>
      <c r="E4" s="18" t="s">
        <v>1101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COUNTIFS(L8:L108,"=0",A8:A108,"P")+COUNTIFS(L8:L108,"",A8:A108,"P")+SUM(Q8:Q108)</f>
        <v>25</v>
      </c>
    </row>
    <row r="8" spans="1:20" ht="12.75" customHeight="1" x14ac:dyDescent="0.2">
      <c r="A8" t="s">
        <v>45</v>
      </c>
      <c r="C8" s="19" t="s">
        <v>1176</v>
      </c>
      <c r="E8" s="21" t="s">
        <v>1177</v>
      </c>
      <c r="J8" s="20">
        <f>0+J9+J22+J51</f>
        <v>0</v>
      </c>
      <c r="K8" s="20">
        <f>0+K9+K22+K51</f>
        <v>0</v>
      </c>
      <c r="L8" s="20">
        <f>0+L9+L22+L51</f>
        <v>0</v>
      </c>
      <c r="M8" s="20">
        <f>0+M9+M22+M51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</f>
        <v>0</v>
      </c>
      <c r="M9" s="22">
        <f>0+M10+M14+M18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2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633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477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630</v>
      </c>
      <c r="D18" t="s">
        <v>53</v>
      </c>
      <c r="E18" s="24" t="s">
        <v>631</v>
      </c>
      <c r="F18" s="25" t="s">
        <v>55</v>
      </c>
      <c r="G18" s="26">
        <v>2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632</v>
      </c>
    </row>
    <row r="20" spans="1:16" ht="12.75" customHeight="1" x14ac:dyDescent="0.2">
      <c r="A20" s="28" t="s">
        <v>59</v>
      </c>
      <c r="E20" s="30" t="s">
        <v>633</v>
      </c>
    </row>
    <row r="21" spans="1:16" ht="12.75" customHeight="1" x14ac:dyDescent="0.2">
      <c r="E21" s="29" t="s">
        <v>473</v>
      </c>
    </row>
    <row r="22" spans="1:16" ht="12.75" customHeight="1" x14ac:dyDescent="0.2">
      <c r="A22" t="s">
        <v>48</v>
      </c>
      <c r="C22" s="6" t="s">
        <v>49</v>
      </c>
      <c r="E22" s="23" t="s">
        <v>124</v>
      </c>
      <c r="J22" s="22">
        <f>0</f>
        <v>0</v>
      </c>
      <c r="K22" s="22">
        <f>0</f>
        <v>0</v>
      </c>
      <c r="L22" s="22">
        <f>0+L23+L27+L31+L35+L39+L43+L47</f>
        <v>0</v>
      </c>
      <c r="M22" s="22">
        <f>0+M23+M27+M31+M35+M39+M43+M47</f>
        <v>0</v>
      </c>
    </row>
    <row r="23" spans="1:16" ht="12.75" customHeight="1" x14ac:dyDescent="0.2">
      <c r="A23" t="s">
        <v>51</v>
      </c>
      <c r="B23" s="5" t="s">
        <v>68</v>
      </c>
      <c r="C23" s="5" t="s">
        <v>637</v>
      </c>
      <c r="D23" t="s">
        <v>53</v>
      </c>
      <c r="E23" s="24" t="s">
        <v>638</v>
      </c>
      <c r="F23" s="25" t="s">
        <v>128</v>
      </c>
      <c r="G23" s="26">
        <v>1.875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1178</v>
      </c>
    </row>
    <row r="26" spans="1:16" ht="293.25" customHeight="1" x14ac:dyDescent="0.2">
      <c r="E26" s="29" t="s">
        <v>640</v>
      </c>
    </row>
    <row r="27" spans="1:16" ht="12.75" customHeight="1" x14ac:dyDescent="0.2">
      <c r="A27" t="s">
        <v>51</v>
      </c>
      <c r="B27" s="5" t="s">
        <v>71</v>
      </c>
      <c r="C27" s="5" t="s">
        <v>641</v>
      </c>
      <c r="D27" t="s">
        <v>53</v>
      </c>
      <c r="E27" s="24" t="s">
        <v>642</v>
      </c>
      <c r="F27" s="25" t="s">
        <v>128</v>
      </c>
      <c r="G27" s="26">
        <v>0.625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1179</v>
      </c>
    </row>
    <row r="30" spans="1:16" ht="293.25" customHeight="1" x14ac:dyDescent="0.2">
      <c r="E30" s="29" t="s">
        <v>644</v>
      </c>
    </row>
    <row r="31" spans="1:16" ht="12.75" customHeight="1" x14ac:dyDescent="0.2">
      <c r="A31" t="s">
        <v>51</v>
      </c>
      <c r="B31" s="5" t="s">
        <v>75</v>
      </c>
      <c r="C31" s="5" t="s">
        <v>664</v>
      </c>
      <c r="D31" t="s">
        <v>53</v>
      </c>
      <c r="E31" s="24" t="s">
        <v>665</v>
      </c>
      <c r="F31" s="25" t="s">
        <v>148</v>
      </c>
      <c r="G31" s="26">
        <v>25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1180</v>
      </c>
    </row>
    <row r="34" spans="1:16" ht="12.75" customHeight="1" x14ac:dyDescent="0.2">
      <c r="E34" s="29" t="s">
        <v>667</v>
      </c>
    </row>
    <row r="35" spans="1:16" ht="12.75" customHeight="1" x14ac:dyDescent="0.2">
      <c r="A35" t="s">
        <v>51</v>
      </c>
      <c r="B35" s="5" t="s">
        <v>78</v>
      </c>
      <c r="C35" s="5" t="s">
        <v>668</v>
      </c>
      <c r="D35" t="s">
        <v>53</v>
      </c>
      <c r="E35" s="24" t="s">
        <v>669</v>
      </c>
      <c r="F35" s="25" t="s">
        <v>148</v>
      </c>
      <c r="G35" s="26">
        <v>10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1181</v>
      </c>
    </row>
    <row r="38" spans="1:16" ht="38.25" customHeight="1" x14ac:dyDescent="0.2">
      <c r="E38" s="29" t="s">
        <v>671</v>
      </c>
    </row>
    <row r="39" spans="1:16" ht="12.75" customHeight="1" x14ac:dyDescent="0.2">
      <c r="A39" t="s">
        <v>51</v>
      </c>
      <c r="B39" s="5" t="s">
        <v>81</v>
      </c>
      <c r="C39" s="5" t="s">
        <v>672</v>
      </c>
      <c r="D39" t="s">
        <v>53</v>
      </c>
      <c r="E39" s="24" t="s">
        <v>673</v>
      </c>
      <c r="F39" s="25" t="s">
        <v>148</v>
      </c>
      <c r="G39" s="26">
        <v>10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1182</v>
      </c>
    </row>
    <row r="42" spans="1:16" ht="12.75" customHeight="1" x14ac:dyDescent="0.2">
      <c r="E42" s="29" t="s">
        <v>674</v>
      </c>
    </row>
    <row r="43" spans="1:16" ht="12.75" customHeight="1" x14ac:dyDescent="0.2">
      <c r="A43" t="s">
        <v>51</v>
      </c>
      <c r="B43" s="5" t="s">
        <v>84</v>
      </c>
      <c r="C43" s="5" t="s">
        <v>487</v>
      </c>
      <c r="D43" t="s">
        <v>53</v>
      </c>
      <c r="E43" s="24" t="s">
        <v>488</v>
      </c>
      <c r="F43" s="25" t="s">
        <v>153</v>
      </c>
      <c r="G43" s="26">
        <v>3.75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1183</v>
      </c>
    </row>
    <row r="46" spans="1:16" ht="76.5" customHeight="1" x14ac:dyDescent="0.2">
      <c r="E46" s="29" t="s">
        <v>490</v>
      </c>
    </row>
    <row r="47" spans="1:16" ht="12.75" customHeight="1" x14ac:dyDescent="0.2">
      <c r="A47" t="s">
        <v>51</v>
      </c>
      <c r="B47" s="5" t="s">
        <v>87</v>
      </c>
      <c r="C47" s="5" t="s">
        <v>151</v>
      </c>
      <c r="D47" t="s">
        <v>53</v>
      </c>
      <c r="E47" s="24" t="s">
        <v>152</v>
      </c>
      <c r="F47" s="25" t="s">
        <v>153</v>
      </c>
      <c r="G47" s="26">
        <v>1.375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170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1184</v>
      </c>
    </row>
    <row r="50" spans="1:16" ht="76.5" customHeight="1" x14ac:dyDescent="0.2">
      <c r="E50" s="29" t="s">
        <v>490</v>
      </c>
    </row>
    <row r="51" spans="1:16" ht="12.75" customHeight="1" x14ac:dyDescent="0.2">
      <c r="A51" t="s">
        <v>48</v>
      </c>
      <c r="C51" s="6" t="s">
        <v>71</v>
      </c>
      <c r="E51" s="23" t="s">
        <v>497</v>
      </c>
      <c r="J51" s="22">
        <f>0</f>
        <v>0</v>
      </c>
      <c r="K51" s="22">
        <f>0</f>
        <v>0</v>
      </c>
      <c r="L51" s="22">
        <f>0+L52+L56+L60+L64+L68+L72+L76+L80+L84+L88+L92+L96+L100+L104+L108</f>
        <v>0</v>
      </c>
      <c r="M51" s="22">
        <f>0+M52+M56+M60+M64+M68+M72+M76+M80+M84+M88+M92+M96+M100+M104+M108</f>
        <v>0</v>
      </c>
    </row>
    <row r="52" spans="1:16" ht="12.75" customHeight="1" x14ac:dyDescent="0.2">
      <c r="A52" t="s">
        <v>51</v>
      </c>
      <c r="B52" s="5" t="s">
        <v>90</v>
      </c>
      <c r="C52" s="5" t="s">
        <v>792</v>
      </c>
      <c r="D52" t="s">
        <v>53</v>
      </c>
      <c r="E52" s="24" t="s">
        <v>793</v>
      </c>
      <c r="F52" s="25" t="s">
        <v>132</v>
      </c>
      <c r="G52" s="26">
        <v>6</v>
      </c>
      <c r="H52" s="25">
        <v>0</v>
      </c>
      <c r="I52" s="25">
        <f>ROUND(G52*H52,6)</f>
        <v>0</v>
      </c>
      <c r="L52" s="27">
        <v>0</v>
      </c>
      <c r="M52" s="22">
        <f>ROUND(ROUND(L52,2)*ROUND(G52,3),2)</f>
        <v>0</v>
      </c>
      <c r="N52" s="25" t="s">
        <v>170</v>
      </c>
      <c r="O52">
        <f>(M52*21)/100</f>
        <v>0</v>
      </c>
      <c r="P52" t="s">
        <v>27</v>
      </c>
    </row>
    <row r="53" spans="1:16" ht="12.75" customHeight="1" x14ac:dyDescent="0.2">
      <c r="A53" s="28" t="s">
        <v>57</v>
      </c>
      <c r="E53" s="29" t="s">
        <v>53</v>
      </c>
    </row>
    <row r="54" spans="1:16" ht="12.75" customHeight="1" x14ac:dyDescent="0.2">
      <c r="A54" s="28" t="s">
        <v>59</v>
      </c>
      <c r="E54" s="30" t="s">
        <v>1185</v>
      </c>
    </row>
    <row r="55" spans="1:16" ht="12.75" customHeight="1" x14ac:dyDescent="0.2">
      <c r="E55" s="29" t="s">
        <v>795</v>
      </c>
    </row>
    <row r="56" spans="1:16" ht="12.75" customHeight="1" x14ac:dyDescent="0.2">
      <c r="A56" t="s">
        <v>51</v>
      </c>
      <c r="B56" s="5" t="s">
        <v>93</v>
      </c>
      <c r="C56" s="5" t="s">
        <v>800</v>
      </c>
      <c r="D56" t="s">
        <v>53</v>
      </c>
      <c r="E56" s="24" t="s">
        <v>801</v>
      </c>
      <c r="F56" s="25" t="s">
        <v>128</v>
      </c>
      <c r="G56" s="26">
        <v>1.5</v>
      </c>
      <c r="H56" s="25">
        <v>0</v>
      </c>
      <c r="I56" s="25">
        <f>ROUND(G56*H56,6)</f>
        <v>0</v>
      </c>
      <c r="L56" s="27">
        <v>0</v>
      </c>
      <c r="M56" s="22">
        <f>ROUND(ROUND(L56,2)*ROUND(G56,3),2)</f>
        <v>0</v>
      </c>
      <c r="N56" s="25" t="s">
        <v>170</v>
      </c>
      <c r="O56">
        <f>(M56*21)/100</f>
        <v>0</v>
      </c>
      <c r="P56" t="s">
        <v>27</v>
      </c>
    </row>
    <row r="57" spans="1:16" ht="12.75" customHeight="1" x14ac:dyDescent="0.2">
      <c r="A57" s="28" t="s">
        <v>57</v>
      </c>
      <c r="E57" s="29" t="s">
        <v>53</v>
      </c>
    </row>
    <row r="58" spans="1:16" ht="12.75" customHeight="1" x14ac:dyDescent="0.2">
      <c r="A58" s="28" t="s">
        <v>59</v>
      </c>
      <c r="E58" s="30" t="s">
        <v>1186</v>
      </c>
    </row>
    <row r="59" spans="1:16" ht="12.75" customHeight="1" x14ac:dyDescent="0.2">
      <c r="E59" s="29" t="s">
        <v>799</v>
      </c>
    </row>
    <row r="60" spans="1:16" ht="12.75" customHeight="1" x14ac:dyDescent="0.2">
      <c r="A60" t="s">
        <v>51</v>
      </c>
      <c r="B60" s="5" t="s">
        <v>96</v>
      </c>
      <c r="C60" s="5" t="s">
        <v>1123</v>
      </c>
      <c r="D60" t="s">
        <v>53</v>
      </c>
      <c r="E60" s="24" t="s">
        <v>1124</v>
      </c>
      <c r="F60" s="25" t="s">
        <v>128</v>
      </c>
      <c r="G60" s="26">
        <v>3</v>
      </c>
      <c r="H60" s="25">
        <v>0</v>
      </c>
      <c r="I60" s="25">
        <f>ROUND(G60*H60,6)</f>
        <v>0</v>
      </c>
      <c r="L60" s="27">
        <v>0</v>
      </c>
      <c r="M60" s="22">
        <f>ROUND(ROUND(L60,2)*ROUND(G60,3),2)</f>
        <v>0</v>
      </c>
      <c r="N60" s="25" t="s">
        <v>170</v>
      </c>
      <c r="O60">
        <f>(M60*21)/100</f>
        <v>0</v>
      </c>
      <c r="P60" t="s">
        <v>27</v>
      </c>
    </row>
    <row r="61" spans="1:16" ht="12.75" customHeight="1" x14ac:dyDescent="0.2">
      <c r="A61" s="28" t="s">
        <v>57</v>
      </c>
      <c r="E61" s="29" t="s">
        <v>53</v>
      </c>
    </row>
    <row r="62" spans="1:16" ht="12.75" customHeight="1" x14ac:dyDescent="0.2">
      <c r="A62" s="28" t="s">
        <v>59</v>
      </c>
      <c r="E62" s="30" t="s">
        <v>1187</v>
      </c>
    </row>
    <row r="63" spans="1:16" ht="12.75" customHeight="1" x14ac:dyDescent="0.2">
      <c r="E63" s="29" t="s">
        <v>799</v>
      </c>
    </row>
    <row r="64" spans="1:16" ht="12.75" customHeight="1" x14ac:dyDescent="0.2">
      <c r="A64" t="s">
        <v>51</v>
      </c>
      <c r="B64" s="5" t="s">
        <v>99</v>
      </c>
      <c r="C64" s="5" t="s">
        <v>803</v>
      </c>
      <c r="D64" t="s">
        <v>53</v>
      </c>
      <c r="E64" s="24" t="s">
        <v>804</v>
      </c>
      <c r="F64" s="25" t="s">
        <v>128</v>
      </c>
      <c r="G64" s="26">
        <v>6.25</v>
      </c>
      <c r="H64" s="25">
        <v>0</v>
      </c>
      <c r="I64" s="25">
        <f>ROUND(G64*H64,6)</f>
        <v>0</v>
      </c>
      <c r="L64" s="27">
        <v>0</v>
      </c>
      <c r="M64" s="22">
        <f>ROUND(ROUND(L64,2)*ROUND(G64,3),2)</f>
        <v>0</v>
      </c>
      <c r="N64" s="25" t="s">
        <v>170</v>
      </c>
      <c r="O64">
        <f>(M64*21)/100</f>
        <v>0</v>
      </c>
      <c r="P64" t="s">
        <v>27</v>
      </c>
    </row>
    <row r="65" spans="1:16" ht="12.75" customHeight="1" x14ac:dyDescent="0.2">
      <c r="A65" s="28" t="s">
        <v>57</v>
      </c>
      <c r="E65" s="29" t="s">
        <v>53</v>
      </c>
    </row>
    <row r="66" spans="1:16" ht="12.75" customHeight="1" x14ac:dyDescent="0.2">
      <c r="A66" s="28" t="s">
        <v>59</v>
      </c>
      <c r="E66" s="30" t="s">
        <v>1188</v>
      </c>
    </row>
    <row r="67" spans="1:16" ht="12.75" customHeight="1" x14ac:dyDescent="0.2">
      <c r="E67" s="29" t="s">
        <v>799</v>
      </c>
    </row>
    <row r="68" spans="1:16" ht="12.75" customHeight="1" x14ac:dyDescent="0.2">
      <c r="A68" t="s">
        <v>51</v>
      </c>
      <c r="B68" s="5" t="s">
        <v>103</v>
      </c>
      <c r="C68" s="5" t="s">
        <v>809</v>
      </c>
      <c r="D68" t="s">
        <v>53</v>
      </c>
      <c r="E68" s="24" t="s">
        <v>810</v>
      </c>
      <c r="F68" s="25" t="s">
        <v>132</v>
      </c>
      <c r="G68" s="26">
        <v>20</v>
      </c>
      <c r="H68" s="25">
        <v>0</v>
      </c>
      <c r="I68" s="25">
        <f>ROUND(G68*H68,6)</f>
        <v>0</v>
      </c>
      <c r="L68" s="27">
        <v>0</v>
      </c>
      <c r="M68" s="22">
        <f>ROUND(ROUND(L68,2)*ROUND(G68,3),2)</f>
        <v>0</v>
      </c>
      <c r="N68" s="25" t="s">
        <v>170</v>
      </c>
      <c r="O68">
        <f>(M68*21)/100</f>
        <v>0</v>
      </c>
      <c r="P68" t="s">
        <v>27</v>
      </c>
    </row>
    <row r="69" spans="1:16" ht="12.75" customHeight="1" x14ac:dyDescent="0.2">
      <c r="A69" s="28" t="s">
        <v>57</v>
      </c>
      <c r="E69" s="29" t="s">
        <v>53</v>
      </c>
    </row>
    <row r="70" spans="1:16" ht="12.75" customHeight="1" x14ac:dyDescent="0.2">
      <c r="A70" s="28" t="s">
        <v>59</v>
      </c>
      <c r="E70" s="30" t="s">
        <v>1189</v>
      </c>
    </row>
    <row r="71" spans="1:16" ht="12.75" customHeight="1" x14ac:dyDescent="0.2">
      <c r="E71" s="29" t="s">
        <v>812</v>
      </c>
    </row>
    <row r="72" spans="1:16" ht="12.75" customHeight="1" x14ac:dyDescent="0.2">
      <c r="A72" t="s">
        <v>51</v>
      </c>
      <c r="B72" s="5" t="s">
        <v>106</v>
      </c>
      <c r="C72" s="5" t="s">
        <v>813</v>
      </c>
      <c r="D72" t="s">
        <v>53</v>
      </c>
      <c r="E72" s="24" t="s">
        <v>814</v>
      </c>
      <c r="F72" s="25" t="s">
        <v>570</v>
      </c>
      <c r="G72" s="26">
        <v>65</v>
      </c>
      <c r="H72" s="25">
        <v>0</v>
      </c>
      <c r="I72" s="25">
        <f>ROUND(G72*H72,6)</f>
        <v>0</v>
      </c>
      <c r="L72" s="27">
        <v>0</v>
      </c>
      <c r="M72" s="22">
        <f>ROUND(ROUND(L72,2)*ROUND(G72,3),2)</f>
        <v>0</v>
      </c>
      <c r="N72" s="25" t="s">
        <v>170</v>
      </c>
      <c r="O72">
        <f>(M72*21)/100</f>
        <v>0</v>
      </c>
      <c r="P72" t="s">
        <v>27</v>
      </c>
    </row>
    <row r="73" spans="1:16" ht="12.75" customHeight="1" x14ac:dyDescent="0.2">
      <c r="A73" s="28" t="s">
        <v>57</v>
      </c>
      <c r="E73" s="29" t="s">
        <v>53</v>
      </c>
    </row>
    <row r="74" spans="1:16" ht="12.75" customHeight="1" x14ac:dyDescent="0.2">
      <c r="A74" s="28" t="s">
        <v>59</v>
      </c>
      <c r="E74" s="30" t="s">
        <v>1190</v>
      </c>
    </row>
    <row r="75" spans="1:16" ht="12.75" customHeight="1" x14ac:dyDescent="0.2">
      <c r="E75" s="29" t="s">
        <v>816</v>
      </c>
    </row>
    <row r="76" spans="1:16" ht="12.75" customHeight="1" x14ac:dyDescent="0.2">
      <c r="A76" t="s">
        <v>51</v>
      </c>
      <c r="B76" s="5" t="s">
        <v>109</v>
      </c>
      <c r="C76" s="5" t="s">
        <v>820</v>
      </c>
      <c r="D76" t="s">
        <v>53</v>
      </c>
      <c r="E76" s="24" t="s">
        <v>821</v>
      </c>
      <c r="F76" s="25" t="s">
        <v>153</v>
      </c>
      <c r="G76" s="26">
        <v>3.6</v>
      </c>
      <c r="H76" s="25">
        <v>0</v>
      </c>
      <c r="I76" s="25">
        <f>ROUND(G76*H76,6)</f>
        <v>0</v>
      </c>
      <c r="L76" s="27">
        <v>0</v>
      </c>
      <c r="M76" s="22">
        <f>ROUND(ROUND(L76,2)*ROUND(G76,3),2)</f>
        <v>0</v>
      </c>
      <c r="N76" s="25" t="s">
        <v>170</v>
      </c>
      <c r="O76">
        <f>(M76*21)/100</f>
        <v>0</v>
      </c>
      <c r="P76" t="s">
        <v>27</v>
      </c>
    </row>
    <row r="77" spans="1:16" ht="12.75" customHeight="1" x14ac:dyDescent="0.2">
      <c r="A77" s="28" t="s">
        <v>57</v>
      </c>
      <c r="E77" s="29" t="s">
        <v>53</v>
      </c>
    </row>
    <row r="78" spans="1:16" ht="12.75" customHeight="1" x14ac:dyDescent="0.2">
      <c r="A78" s="28" t="s">
        <v>59</v>
      </c>
      <c r="E78" s="30" t="s">
        <v>1191</v>
      </c>
    </row>
    <row r="79" spans="1:16" ht="76.5" customHeight="1" x14ac:dyDescent="0.2">
      <c r="E79" s="29" t="s">
        <v>490</v>
      </c>
    </row>
    <row r="80" spans="1:16" ht="12.75" customHeight="1" x14ac:dyDescent="0.2">
      <c r="A80" t="s">
        <v>51</v>
      </c>
      <c r="B80" s="5" t="s">
        <v>112</v>
      </c>
      <c r="C80" s="5" t="s">
        <v>823</v>
      </c>
      <c r="D80" t="s">
        <v>53</v>
      </c>
      <c r="E80" s="24" t="s">
        <v>824</v>
      </c>
      <c r="F80" s="25" t="s">
        <v>153</v>
      </c>
      <c r="G80" s="26">
        <v>17.850000000000001</v>
      </c>
      <c r="H80" s="25">
        <v>0</v>
      </c>
      <c r="I80" s="25">
        <f>ROUND(G80*H80,6)</f>
        <v>0</v>
      </c>
      <c r="L80" s="27">
        <v>0</v>
      </c>
      <c r="M80" s="22">
        <f>ROUND(ROUND(L80,2)*ROUND(G80,3),2)</f>
        <v>0</v>
      </c>
      <c r="N80" s="25" t="s">
        <v>170</v>
      </c>
      <c r="O80">
        <f>(M80*21)/100</f>
        <v>0</v>
      </c>
      <c r="P80" t="s">
        <v>27</v>
      </c>
    </row>
    <row r="81" spans="1:16" ht="12.75" customHeight="1" x14ac:dyDescent="0.2">
      <c r="A81" s="28" t="s">
        <v>57</v>
      </c>
      <c r="E81" s="29" t="s">
        <v>53</v>
      </c>
    </row>
    <row r="82" spans="1:16" ht="12.75" customHeight="1" x14ac:dyDescent="0.2">
      <c r="A82" s="28" t="s">
        <v>59</v>
      </c>
      <c r="E82" s="30" t="s">
        <v>1192</v>
      </c>
    </row>
    <row r="83" spans="1:16" ht="76.5" customHeight="1" x14ac:dyDescent="0.2">
      <c r="E83" s="29" t="s">
        <v>490</v>
      </c>
    </row>
    <row r="84" spans="1:16" ht="12.75" customHeight="1" x14ac:dyDescent="0.2">
      <c r="A84" t="s">
        <v>51</v>
      </c>
      <c r="B84" s="5" t="s">
        <v>115</v>
      </c>
      <c r="C84" s="5" t="s">
        <v>580</v>
      </c>
      <c r="D84" t="s">
        <v>53</v>
      </c>
      <c r="E84" s="24" t="s">
        <v>581</v>
      </c>
      <c r="F84" s="25" t="s">
        <v>153</v>
      </c>
      <c r="G84" s="26">
        <v>3.25</v>
      </c>
      <c r="H84" s="25">
        <v>0</v>
      </c>
      <c r="I84" s="25">
        <f>ROUND(G84*H84,6)</f>
        <v>0</v>
      </c>
      <c r="L84" s="27">
        <v>0</v>
      </c>
      <c r="M84" s="22">
        <f>ROUND(ROUND(L84,2)*ROUND(G84,3),2)</f>
        <v>0</v>
      </c>
      <c r="N84" s="25" t="s">
        <v>170</v>
      </c>
      <c r="O84">
        <f>(M84*21)/100</f>
        <v>0</v>
      </c>
      <c r="P84" t="s">
        <v>27</v>
      </c>
    </row>
    <row r="85" spans="1:16" ht="12.75" customHeight="1" x14ac:dyDescent="0.2">
      <c r="A85" s="28" t="s">
        <v>57</v>
      </c>
      <c r="E85" s="29" t="s">
        <v>53</v>
      </c>
    </row>
    <row r="86" spans="1:16" ht="12.75" customHeight="1" x14ac:dyDescent="0.2">
      <c r="A86" s="28" t="s">
        <v>59</v>
      </c>
      <c r="E86" s="30" t="s">
        <v>1193</v>
      </c>
    </row>
    <row r="87" spans="1:16" ht="76.5" customHeight="1" x14ac:dyDescent="0.2">
      <c r="E87" s="29" t="s">
        <v>490</v>
      </c>
    </row>
    <row r="88" spans="1:16" ht="12.75" customHeight="1" x14ac:dyDescent="0.2">
      <c r="A88" t="s">
        <v>51</v>
      </c>
      <c r="B88" s="5" t="s">
        <v>118</v>
      </c>
      <c r="C88" s="5" t="s">
        <v>708</v>
      </c>
      <c r="D88" t="s">
        <v>53</v>
      </c>
      <c r="E88" s="24" t="s">
        <v>709</v>
      </c>
      <c r="F88" s="25" t="s">
        <v>128</v>
      </c>
      <c r="G88" s="26">
        <v>9.36</v>
      </c>
      <c r="H88" s="25">
        <v>0</v>
      </c>
      <c r="I88" s="25">
        <f>ROUND(G88*H88,6)</f>
        <v>0</v>
      </c>
      <c r="L88" s="27">
        <v>0</v>
      </c>
      <c r="M88" s="22">
        <f>ROUND(ROUND(L88,2)*ROUND(G88,3),2)</f>
        <v>0</v>
      </c>
      <c r="N88" s="25" t="s">
        <v>170</v>
      </c>
      <c r="O88">
        <f>(M88*21)/100</f>
        <v>0</v>
      </c>
      <c r="P88" t="s">
        <v>27</v>
      </c>
    </row>
    <row r="89" spans="1:16" ht="12.75" customHeight="1" x14ac:dyDescent="0.2">
      <c r="A89" s="28" t="s">
        <v>57</v>
      </c>
      <c r="E89" s="29" t="s">
        <v>53</v>
      </c>
    </row>
    <row r="90" spans="1:16" ht="12.75" customHeight="1" x14ac:dyDescent="0.2">
      <c r="A90" s="28" t="s">
        <v>59</v>
      </c>
      <c r="E90" s="30" t="s">
        <v>1194</v>
      </c>
    </row>
    <row r="91" spans="1:16" ht="25.5" customHeight="1" x14ac:dyDescent="0.2">
      <c r="E91" s="29" t="s">
        <v>711</v>
      </c>
    </row>
    <row r="92" spans="1:16" ht="12.75" customHeight="1" x14ac:dyDescent="0.2">
      <c r="A92" t="s">
        <v>51</v>
      </c>
      <c r="B92" s="5" t="s">
        <v>121</v>
      </c>
      <c r="C92" s="5" t="s">
        <v>858</v>
      </c>
      <c r="D92" t="s">
        <v>53</v>
      </c>
      <c r="E92" s="24" t="s">
        <v>859</v>
      </c>
      <c r="F92" s="25" t="s">
        <v>148</v>
      </c>
      <c r="G92" s="26">
        <v>21.7</v>
      </c>
      <c r="H92" s="25">
        <v>0</v>
      </c>
      <c r="I92" s="25">
        <f>ROUND(G92*H92,6)</f>
        <v>0</v>
      </c>
      <c r="L92" s="27">
        <v>0</v>
      </c>
      <c r="M92" s="22">
        <f>ROUND(ROUND(L92,2)*ROUND(G92,3),2)</f>
        <v>0</v>
      </c>
      <c r="N92" s="25" t="s">
        <v>170</v>
      </c>
      <c r="O92">
        <f>(M92*21)/100</f>
        <v>0</v>
      </c>
      <c r="P92" t="s">
        <v>27</v>
      </c>
    </row>
    <row r="93" spans="1:16" ht="12.75" customHeight="1" x14ac:dyDescent="0.2">
      <c r="A93" s="28" t="s">
        <v>57</v>
      </c>
      <c r="E93" s="29" t="s">
        <v>53</v>
      </c>
    </row>
    <row r="94" spans="1:16" ht="12.75" customHeight="1" x14ac:dyDescent="0.2">
      <c r="A94" s="28" t="s">
        <v>59</v>
      </c>
      <c r="E94" s="30" t="s">
        <v>1195</v>
      </c>
    </row>
    <row r="95" spans="1:16" ht="89.25" customHeight="1" x14ac:dyDescent="0.2">
      <c r="E95" s="29" t="s">
        <v>861</v>
      </c>
    </row>
    <row r="96" spans="1:16" ht="12.75" customHeight="1" x14ac:dyDescent="0.2">
      <c r="A96" t="s">
        <v>51</v>
      </c>
      <c r="B96" s="5" t="s">
        <v>125</v>
      </c>
      <c r="C96" s="5" t="s">
        <v>961</v>
      </c>
      <c r="D96" t="s">
        <v>53</v>
      </c>
      <c r="E96" s="24" t="s">
        <v>962</v>
      </c>
      <c r="F96" s="25" t="s">
        <v>148</v>
      </c>
      <c r="G96" s="26">
        <v>2.2999999999999998</v>
      </c>
      <c r="H96" s="25">
        <v>0</v>
      </c>
      <c r="I96" s="25">
        <f>ROUND(G96*H96,6)</f>
        <v>0</v>
      </c>
      <c r="L96" s="27">
        <v>0</v>
      </c>
      <c r="M96" s="22">
        <f>ROUND(ROUND(L96,2)*ROUND(G96,3),2)</f>
        <v>0</v>
      </c>
      <c r="N96" s="25" t="s">
        <v>170</v>
      </c>
      <c r="O96">
        <f>(M96*21)/100</f>
        <v>0</v>
      </c>
      <c r="P96" t="s">
        <v>27</v>
      </c>
    </row>
    <row r="97" spans="1:16" ht="12.75" customHeight="1" x14ac:dyDescent="0.2">
      <c r="A97" s="28" t="s">
        <v>57</v>
      </c>
      <c r="E97" s="29" t="s">
        <v>53</v>
      </c>
    </row>
    <row r="98" spans="1:16" ht="12.75" customHeight="1" x14ac:dyDescent="0.2">
      <c r="A98" s="28" t="s">
        <v>59</v>
      </c>
      <c r="E98" s="30" t="s">
        <v>1196</v>
      </c>
    </row>
    <row r="99" spans="1:16" ht="89.25" customHeight="1" x14ac:dyDescent="0.2">
      <c r="E99" s="29" t="s">
        <v>861</v>
      </c>
    </row>
    <row r="100" spans="1:16" ht="12.75" customHeight="1" x14ac:dyDescent="0.2">
      <c r="A100" t="s">
        <v>51</v>
      </c>
      <c r="B100" s="5" t="s">
        <v>129</v>
      </c>
      <c r="C100" s="5" t="s">
        <v>712</v>
      </c>
      <c r="D100" t="s">
        <v>53</v>
      </c>
      <c r="E100" s="24" t="s">
        <v>713</v>
      </c>
      <c r="F100" s="25" t="s">
        <v>128</v>
      </c>
      <c r="G100" s="26">
        <v>0.82199999999999995</v>
      </c>
      <c r="H100" s="25">
        <v>0</v>
      </c>
      <c r="I100" s="25">
        <f>ROUND(G100*H100,6)</f>
        <v>0</v>
      </c>
      <c r="L100" s="27">
        <v>0</v>
      </c>
      <c r="M100" s="22">
        <f>ROUND(ROUND(L100,2)*ROUND(G100,3),2)</f>
        <v>0</v>
      </c>
      <c r="N100" s="25" t="s">
        <v>170</v>
      </c>
      <c r="O100">
        <f>(M100*21)/100</f>
        <v>0</v>
      </c>
      <c r="P100" t="s">
        <v>27</v>
      </c>
    </row>
    <row r="101" spans="1:16" ht="12.75" customHeight="1" x14ac:dyDescent="0.2">
      <c r="A101" s="28" t="s">
        <v>57</v>
      </c>
      <c r="E101" s="29" t="s">
        <v>53</v>
      </c>
    </row>
    <row r="102" spans="1:16" ht="12.75" customHeight="1" x14ac:dyDescent="0.2">
      <c r="A102" s="28" t="s">
        <v>59</v>
      </c>
      <c r="E102" s="30" t="s">
        <v>1197</v>
      </c>
    </row>
    <row r="103" spans="1:16" ht="216.75" customHeight="1" x14ac:dyDescent="0.2">
      <c r="E103" s="29" t="s">
        <v>715</v>
      </c>
    </row>
    <row r="104" spans="1:16" ht="12.75" customHeight="1" x14ac:dyDescent="0.2">
      <c r="A104" t="s">
        <v>51</v>
      </c>
      <c r="B104" s="5" t="s">
        <v>133</v>
      </c>
      <c r="C104" s="5" t="s">
        <v>965</v>
      </c>
      <c r="D104" t="s">
        <v>53</v>
      </c>
      <c r="E104" s="24" t="s">
        <v>966</v>
      </c>
      <c r="F104" s="25" t="s">
        <v>132</v>
      </c>
      <c r="G104" s="26">
        <v>13.7</v>
      </c>
      <c r="H104" s="25">
        <v>0</v>
      </c>
      <c r="I104" s="25">
        <f>ROUND(G104*H104,6)</f>
        <v>0</v>
      </c>
      <c r="L104" s="27">
        <v>0</v>
      </c>
      <c r="M104" s="22">
        <f>ROUND(ROUND(L104,2)*ROUND(G104,3),2)</f>
        <v>0</v>
      </c>
      <c r="N104" s="25" t="s">
        <v>170</v>
      </c>
      <c r="O104">
        <f>(M104*21)/100</f>
        <v>0</v>
      </c>
      <c r="P104" t="s">
        <v>27</v>
      </c>
    </row>
    <row r="105" spans="1:16" ht="12.75" customHeight="1" x14ac:dyDescent="0.2">
      <c r="A105" s="28" t="s">
        <v>57</v>
      </c>
      <c r="E105" s="29" t="s">
        <v>53</v>
      </c>
    </row>
    <row r="106" spans="1:16" ht="12.75" customHeight="1" x14ac:dyDescent="0.2">
      <c r="A106" s="28" t="s">
        <v>59</v>
      </c>
      <c r="E106" s="30" t="s">
        <v>1198</v>
      </c>
    </row>
    <row r="107" spans="1:16" ht="38.25" customHeight="1" x14ac:dyDescent="0.2">
      <c r="E107" s="29" t="s">
        <v>866</v>
      </c>
    </row>
    <row r="108" spans="1:16" ht="12.75" customHeight="1" x14ac:dyDescent="0.2">
      <c r="A108" t="s">
        <v>51</v>
      </c>
      <c r="B108" s="5" t="s">
        <v>136</v>
      </c>
      <c r="C108" s="5" t="s">
        <v>850</v>
      </c>
      <c r="D108" t="s">
        <v>53</v>
      </c>
      <c r="E108" s="24" t="s">
        <v>851</v>
      </c>
      <c r="F108" s="25" t="s">
        <v>132</v>
      </c>
      <c r="G108" s="26">
        <v>6</v>
      </c>
      <c r="H108" s="25">
        <v>0</v>
      </c>
      <c r="I108" s="25">
        <f>ROUND(G108*H108,6)</f>
        <v>0</v>
      </c>
      <c r="L108" s="27">
        <v>0</v>
      </c>
      <c r="M108" s="22">
        <f>ROUND(ROUND(L108,2)*ROUND(G108,3),2)</f>
        <v>0</v>
      </c>
      <c r="N108" s="25" t="s">
        <v>170</v>
      </c>
      <c r="O108">
        <f>(M108*21)/100</f>
        <v>0</v>
      </c>
      <c r="P108" t="s">
        <v>27</v>
      </c>
    </row>
    <row r="109" spans="1:16" ht="12.75" customHeight="1" x14ac:dyDescent="0.2">
      <c r="A109" s="28" t="s">
        <v>57</v>
      </c>
      <c r="E109" s="29" t="s">
        <v>53</v>
      </c>
    </row>
    <row r="110" spans="1:16" ht="12.75" customHeight="1" x14ac:dyDescent="0.2">
      <c r="A110" s="28" t="s">
        <v>59</v>
      </c>
      <c r="E110" s="30" t="s">
        <v>1199</v>
      </c>
    </row>
    <row r="111" spans="1:16" ht="38.25" customHeight="1" x14ac:dyDescent="0.2">
      <c r="E111" s="29" t="s">
        <v>853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26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1200</v>
      </c>
      <c r="M3" s="31">
        <f>Rekapitulace!C26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1200</v>
      </c>
      <c r="D4" s="32"/>
      <c r="E4" s="18" t="s">
        <v>1201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COUNTIFS(L8:L123,"=0",A8:A123,"P")+COUNTIFS(L8:L123,"",A8:A123,"P")+SUM(Q8:Q123)</f>
        <v>28</v>
      </c>
    </row>
    <row r="8" spans="1:20" ht="12.75" customHeight="1" x14ac:dyDescent="0.2">
      <c r="A8" t="s">
        <v>45</v>
      </c>
      <c r="C8" s="19" t="s">
        <v>1204</v>
      </c>
      <c r="E8" s="21" t="s">
        <v>1205</v>
      </c>
      <c r="J8" s="20">
        <f>0+J9+J22+J47+J60+J101+J110</f>
        <v>0</v>
      </c>
      <c r="K8" s="20">
        <f>0+K9+K22+K47+K60+K101+K110</f>
        <v>0</v>
      </c>
      <c r="L8" s="20">
        <f>0+L9+L22+L47+L60+L101+L110</f>
        <v>0</v>
      </c>
      <c r="M8" s="20">
        <f>0+M9+M22+M47+M60+M101+M110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</f>
        <v>0</v>
      </c>
      <c r="M9" s="22">
        <f>0+M10+M14+M18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1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477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477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1206</v>
      </c>
      <c r="D18" t="s">
        <v>53</v>
      </c>
      <c r="E18" s="24" t="s">
        <v>1207</v>
      </c>
      <c r="F18" s="25" t="s">
        <v>462</v>
      </c>
      <c r="G18" s="26">
        <v>1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1208</v>
      </c>
    </row>
    <row r="20" spans="1:16" ht="12.75" customHeight="1" x14ac:dyDescent="0.2">
      <c r="A20" s="28" t="s">
        <v>59</v>
      </c>
      <c r="E20" s="30" t="s">
        <v>477</v>
      </c>
    </row>
    <row r="21" spans="1:16" ht="12.75" customHeight="1" x14ac:dyDescent="0.2">
      <c r="E21" s="29" t="s">
        <v>1209</v>
      </c>
    </row>
    <row r="22" spans="1:16" ht="12.75" customHeight="1" x14ac:dyDescent="0.2">
      <c r="A22" t="s">
        <v>48</v>
      </c>
      <c r="C22" s="6" t="s">
        <v>49</v>
      </c>
      <c r="E22" s="23" t="s">
        <v>124</v>
      </c>
      <c r="J22" s="22">
        <f>0</f>
        <v>0</v>
      </c>
      <c r="K22" s="22">
        <f>0</f>
        <v>0</v>
      </c>
      <c r="L22" s="22">
        <f>0+L23+L27+L31+L35+L39+L43</f>
        <v>0</v>
      </c>
      <c r="M22" s="22">
        <f>0+M23+M27+M31+M35+M39+M43</f>
        <v>0</v>
      </c>
    </row>
    <row r="23" spans="1:16" ht="12.75" customHeight="1" x14ac:dyDescent="0.2">
      <c r="A23" t="s">
        <v>51</v>
      </c>
      <c r="B23" s="5" t="s">
        <v>68</v>
      </c>
      <c r="C23" s="5" t="s">
        <v>817</v>
      </c>
      <c r="D23" t="s">
        <v>53</v>
      </c>
      <c r="E23" s="24" t="s">
        <v>818</v>
      </c>
      <c r="F23" s="25" t="s">
        <v>128</v>
      </c>
      <c r="G23" s="26">
        <v>8.4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1210</v>
      </c>
    </row>
    <row r="26" spans="1:16" ht="293.25" customHeight="1" x14ac:dyDescent="0.2">
      <c r="E26" s="29" t="s">
        <v>640</v>
      </c>
    </row>
    <row r="27" spans="1:16" ht="12.75" customHeight="1" x14ac:dyDescent="0.2">
      <c r="A27" t="s">
        <v>51</v>
      </c>
      <c r="B27" s="5" t="s">
        <v>71</v>
      </c>
      <c r="C27" s="5" t="s">
        <v>1211</v>
      </c>
      <c r="D27" t="s">
        <v>53</v>
      </c>
      <c r="E27" s="24" t="s">
        <v>1212</v>
      </c>
      <c r="F27" s="25" t="s">
        <v>128</v>
      </c>
      <c r="G27" s="26">
        <v>2.8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1213</v>
      </c>
    </row>
    <row r="30" spans="1:16" ht="293.25" customHeight="1" x14ac:dyDescent="0.2">
      <c r="E30" s="29" t="s">
        <v>644</v>
      </c>
    </row>
    <row r="31" spans="1:16" ht="12.75" customHeight="1" x14ac:dyDescent="0.2">
      <c r="A31" t="s">
        <v>51</v>
      </c>
      <c r="B31" s="5" t="s">
        <v>75</v>
      </c>
      <c r="C31" s="5" t="s">
        <v>479</v>
      </c>
      <c r="D31" t="s">
        <v>53</v>
      </c>
      <c r="E31" s="24" t="s">
        <v>480</v>
      </c>
      <c r="F31" s="25" t="s">
        <v>128</v>
      </c>
      <c r="G31" s="26">
        <v>5.4059999999999997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1214</v>
      </c>
    </row>
    <row r="34" spans="1:16" ht="255" customHeight="1" x14ac:dyDescent="0.2">
      <c r="E34" s="29" t="s">
        <v>482</v>
      </c>
    </row>
    <row r="35" spans="1:16" ht="12.75" customHeight="1" x14ac:dyDescent="0.2">
      <c r="A35" t="s">
        <v>51</v>
      </c>
      <c r="B35" s="5" t="s">
        <v>78</v>
      </c>
      <c r="C35" s="5" t="s">
        <v>483</v>
      </c>
      <c r="D35" t="s">
        <v>53</v>
      </c>
      <c r="E35" s="24" t="s">
        <v>484</v>
      </c>
      <c r="F35" s="25" t="s">
        <v>128</v>
      </c>
      <c r="G35" s="26">
        <v>1.802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1215</v>
      </c>
    </row>
    <row r="38" spans="1:16" ht="255" customHeight="1" x14ac:dyDescent="0.2">
      <c r="E38" s="29" t="s">
        <v>486</v>
      </c>
    </row>
    <row r="39" spans="1:16" ht="12.75" customHeight="1" x14ac:dyDescent="0.2">
      <c r="A39" t="s">
        <v>51</v>
      </c>
      <c r="B39" s="5" t="s">
        <v>81</v>
      </c>
      <c r="C39" s="5" t="s">
        <v>487</v>
      </c>
      <c r="D39" t="s">
        <v>53</v>
      </c>
      <c r="E39" s="24" t="s">
        <v>488</v>
      </c>
      <c r="F39" s="25" t="s">
        <v>153</v>
      </c>
      <c r="G39" s="26">
        <v>27.611999999999998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1216</v>
      </c>
    </row>
    <row r="42" spans="1:16" ht="76.5" customHeight="1" x14ac:dyDescent="0.2">
      <c r="E42" s="29" t="s">
        <v>490</v>
      </c>
    </row>
    <row r="43" spans="1:16" ht="12.75" customHeight="1" x14ac:dyDescent="0.2">
      <c r="A43" t="s">
        <v>51</v>
      </c>
      <c r="B43" s="5" t="s">
        <v>84</v>
      </c>
      <c r="C43" s="5" t="s">
        <v>151</v>
      </c>
      <c r="D43" t="s">
        <v>53</v>
      </c>
      <c r="E43" s="24" t="s">
        <v>152</v>
      </c>
      <c r="F43" s="25" t="s">
        <v>153</v>
      </c>
      <c r="G43" s="26">
        <v>10.124000000000001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1217</v>
      </c>
    </row>
    <row r="46" spans="1:16" ht="76.5" customHeight="1" x14ac:dyDescent="0.2">
      <c r="E46" s="29" t="s">
        <v>490</v>
      </c>
    </row>
    <row r="47" spans="1:16" ht="12.75" customHeight="1" x14ac:dyDescent="0.2">
      <c r="A47" t="s">
        <v>48</v>
      </c>
      <c r="C47" s="6" t="s">
        <v>27</v>
      </c>
      <c r="E47" s="23" t="s">
        <v>492</v>
      </c>
      <c r="J47" s="22">
        <f>0</f>
        <v>0</v>
      </c>
      <c r="K47" s="22">
        <f>0</f>
        <v>0</v>
      </c>
      <c r="L47" s="22">
        <f>0+L48+L52+L56</f>
        <v>0</v>
      </c>
      <c r="M47" s="22">
        <f>0+M48+M52+M56</f>
        <v>0</v>
      </c>
    </row>
    <row r="48" spans="1:16" ht="12.75" customHeight="1" x14ac:dyDescent="0.2">
      <c r="A48" t="s">
        <v>51</v>
      </c>
      <c r="B48" s="5" t="s">
        <v>87</v>
      </c>
      <c r="C48" s="5" t="s">
        <v>928</v>
      </c>
      <c r="D48" t="s">
        <v>53</v>
      </c>
      <c r="E48" s="24" t="s">
        <v>929</v>
      </c>
      <c r="F48" s="25" t="s">
        <v>128</v>
      </c>
      <c r="G48" s="26">
        <v>0.90100000000000002</v>
      </c>
      <c r="H48" s="25">
        <v>0</v>
      </c>
      <c r="I48" s="25">
        <f>ROUND(G48*H48,6)</f>
        <v>0</v>
      </c>
      <c r="L48" s="27">
        <v>0</v>
      </c>
      <c r="M48" s="22">
        <f>ROUND(ROUND(L48,2)*ROUND(G48,3),2)</f>
        <v>0</v>
      </c>
      <c r="N48" s="25" t="s">
        <v>170</v>
      </c>
      <c r="O48">
        <f>(M48*21)/100</f>
        <v>0</v>
      </c>
      <c r="P48" t="s">
        <v>27</v>
      </c>
    </row>
    <row r="49" spans="1:16" ht="12.75" customHeight="1" x14ac:dyDescent="0.2">
      <c r="A49" s="28" t="s">
        <v>57</v>
      </c>
      <c r="E49" s="29" t="s">
        <v>53</v>
      </c>
    </row>
    <row r="50" spans="1:16" ht="12.75" customHeight="1" x14ac:dyDescent="0.2">
      <c r="A50" s="28" t="s">
        <v>59</v>
      </c>
      <c r="E50" s="30" t="s">
        <v>1218</v>
      </c>
    </row>
    <row r="51" spans="1:16" ht="25.5" customHeight="1" x14ac:dyDescent="0.2">
      <c r="E51" s="29" t="s">
        <v>711</v>
      </c>
    </row>
    <row r="52" spans="1:16" ht="12.75" customHeight="1" x14ac:dyDescent="0.2">
      <c r="A52" t="s">
        <v>51</v>
      </c>
      <c r="B52" s="5" t="s">
        <v>90</v>
      </c>
      <c r="C52" s="5" t="s">
        <v>931</v>
      </c>
      <c r="D52" t="s">
        <v>53</v>
      </c>
      <c r="E52" s="24" t="s">
        <v>932</v>
      </c>
      <c r="F52" s="25" t="s">
        <v>128</v>
      </c>
      <c r="G52" s="26">
        <v>6.3070000000000004</v>
      </c>
      <c r="H52" s="25">
        <v>0</v>
      </c>
      <c r="I52" s="25">
        <f>ROUND(G52*H52,6)</f>
        <v>0</v>
      </c>
      <c r="L52" s="27">
        <v>0</v>
      </c>
      <c r="M52" s="22">
        <f>ROUND(ROUND(L52,2)*ROUND(G52,3),2)</f>
        <v>0</v>
      </c>
      <c r="N52" s="25" t="s">
        <v>170</v>
      </c>
      <c r="O52">
        <f>(M52*21)/100</f>
        <v>0</v>
      </c>
      <c r="P52" t="s">
        <v>27</v>
      </c>
    </row>
    <row r="53" spans="1:16" ht="12.75" customHeight="1" x14ac:dyDescent="0.2">
      <c r="A53" s="28" t="s">
        <v>57</v>
      </c>
      <c r="E53" s="29" t="s">
        <v>53</v>
      </c>
    </row>
    <row r="54" spans="1:16" ht="12.75" customHeight="1" x14ac:dyDescent="0.2">
      <c r="A54" s="28" t="s">
        <v>59</v>
      </c>
      <c r="E54" s="30" t="s">
        <v>1219</v>
      </c>
    </row>
    <row r="55" spans="1:16" ht="216.75" customHeight="1" x14ac:dyDescent="0.2">
      <c r="E55" s="29" t="s">
        <v>496</v>
      </c>
    </row>
    <row r="56" spans="1:16" ht="12.75" customHeight="1" x14ac:dyDescent="0.2">
      <c r="A56" t="s">
        <v>51</v>
      </c>
      <c r="B56" s="5" t="s">
        <v>93</v>
      </c>
      <c r="C56" s="5" t="s">
        <v>1220</v>
      </c>
      <c r="D56" t="s">
        <v>53</v>
      </c>
      <c r="E56" s="24" t="s">
        <v>1221</v>
      </c>
      <c r="F56" s="25" t="s">
        <v>153</v>
      </c>
      <c r="G56" s="26">
        <v>0.372</v>
      </c>
      <c r="H56" s="25">
        <v>0</v>
      </c>
      <c r="I56" s="25">
        <f>ROUND(G56*H56,6)</f>
        <v>0</v>
      </c>
      <c r="L56" s="27">
        <v>0</v>
      </c>
      <c r="M56" s="22">
        <f>ROUND(ROUND(L56,2)*ROUND(G56,3),2)</f>
        <v>0</v>
      </c>
      <c r="N56" s="25" t="s">
        <v>170</v>
      </c>
      <c r="O56">
        <f>(M56*21)/100</f>
        <v>0</v>
      </c>
      <c r="P56" t="s">
        <v>27</v>
      </c>
    </row>
    <row r="57" spans="1:16" ht="12.75" customHeight="1" x14ac:dyDescent="0.2">
      <c r="A57" s="28" t="s">
        <v>57</v>
      </c>
      <c r="E57" s="29" t="s">
        <v>53</v>
      </c>
    </row>
    <row r="58" spans="1:16" ht="12.75" customHeight="1" x14ac:dyDescent="0.2">
      <c r="A58" s="28" t="s">
        <v>59</v>
      </c>
      <c r="E58" s="30" t="s">
        <v>1222</v>
      </c>
    </row>
    <row r="59" spans="1:16" ht="178.5" customHeight="1" x14ac:dyDescent="0.2">
      <c r="E59" s="29" t="s">
        <v>937</v>
      </c>
    </row>
    <row r="60" spans="1:16" ht="12.75" customHeight="1" x14ac:dyDescent="0.2">
      <c r="A60" t="s">
        <v>48</v>
      </c>
      <c r="C60" s="6" t="s">
        <v>78</v>
      </c>
      <c r="E60" s="23" t="s">
        <v>1223</v>
      </c>
      <c r="J60" s="22">
        <f>0</f>
        <v>0</v>
      </c>
      <c r="K60" s="22">
        <f>0</f>
        <v>0</v>
      </c>
      <c r="L60" s="22">
        <f>0+L61+L65+L69+L73+L77+L81+L85+L89+L93+L97</f>
        <v>0</v>
      </c>
      <c r="M60" s="22">
        <f>0+M61+M65+M69+M73+M77+M81+M85+M89+M93+M97</f>
        <v>0</v>
      </c>
    </row>
    <row r="61" spans="1:16" ht="12.75" customHeight="1" x14ac:dyDescent="0.2">
      <c r="A61" t="s">
        <v>51</v>
      </c>
      <c r="B61" s="5" t="s">
        <v>96</v>
      </c>
      <c r="C61" s="5" t="s">
        <v>1224</v>
      </c>
      <c r="D61" t="s">
        <v>53</v>
      </c>
      <c r="E61" s="24" t="s">
        <v>1225</v>
      </c>
      <c r="F61" s="25" t="s">
        <v>148</v>
      </c>
      <c r="G61" s="26">
        <v>24</v>
      </c>
      <c r="H61" s="25">
        <v>0</v>
      </c>
      <c r="I61" s="25">
        <f>ROUND(G61*H61,6)</f>
        <v>0</v>
      </c>
      <c r="L61" s="27">
        <v>0</v>
      </c>
      <c r="M61" s="22">
        <f>ROUND(ROUND(L61,2)*ROUND(G61,3),2)</f>
        <v>0</v>
      </c>
      <c r="N61" s="25" t="s">
        <v>172</v>
      </c>
      <c r="O61">
        <f>(M61*21)/100</f>
        <v>0</v>
      </c>
      <c r="P61" t="s">
        <v>27</v>
      </c>
    </row>
    <row r="62" spans="1:16" ht="12.75" customHeight="1" x14ac:dyDescent="0.2">
      <c r="A62" s="28" t="s">
        <v>57</v>
      </c>
      <c r="E62" s="29" t="s">
        <v>53</v>
      </c>
    </row>
    <row r="63" spans="1:16" ht="12.75" customHeight="1" x14ac:dyDescent="0.2">
      <c r="A63" s="28" t="s">
        <v>59</v>
      </c>
      <c r="E63" s="30" t="s">
        <v>1226</v>
      </c>
    </row>
    <row r="64" spans="1:16" ht="25.5" customHeight="1" x14ac:dyDescent="0.2">
      <c r="E64" s="29" t="s">
        <v>1227</v>
      </c>
    </row>
    <row r="65" spans="1:16" ht="12.75" customHeight="1" x14ac:dyDescent="0.2">
      <c r="A65" t="s">
        <v>51</v>
      </c>
      <c r="B65" s="5" t="s">
        <v>99</v>
      </c>
      <c r="C65" s="5" t="s">
        <v>1228</v>
      </c>
      <c r="D65" t="s">
        <v>53</v>
      </c>
      <c r="E65" s="24" t="s">
        <v>1229</v>
      </c>
      <c r="F65" s="25" t="s">
        <v>148</v>
      </c>
      <c r="G65" s="26">
        <v>26.4</v>
      </c>
      <c r="H65" s="25">
        <v>0</v>
      </c>
      <c r="I65" s="25">
        <f>ROUND(G65*H65,6)</f>
        <v>0</v>
      </c>
      <c r="L65" s="27">
        <v>0</v>
      </c>
      <c r="M65" s="22">
        <f>ROUND(ROUND(L65,2)*ROUND(G65,3),2)</f>
        <v>0</v>
      </c>
      <c r="N65" s="25" t="s">
        <v>172</v>
      </c>
      <c r="O65">
        <f>(M65*21)/100</f>
        <v>0</v>
      </c>
      <c r="P65" t="s">
        <v>27</v>
      </c>
    </row>
    <row r="66" spans="1:16" ht="12.75" customHeight="1" x14ac:dyDescent="0.2">
      <c r="A66" s="28" t="s">
        <v>57</v>
      </c>
      <c r="E66" s="29" t="s">
        <v>53</v>
      </c>
    </row>
    <row r="67" spans="1:16" ht="12.75" customHeight="1" x14ac:dyDescent="0.2">
      <c r="A67" s="28" t="s">
        <v>59</v>
      </c>
      <c r="E67" s="30" t="s">
        <v>1230</v>
      </c>
    </row>
    <row r="68" spans="1:16" ht="25.5" customHeight="1" x14ac:dyDescent="0.2">
      <c r="E68" s="29" t="s">
        <v>1227</v>
      </c>
    </row>
    <row r="69" spans="1:16" ht="12.75" customHeight="1" x14ac:dyDescent="0.2">
      <c r="A69" t="s">
        <v>51</v>
      </c>
      <c r="B69" s="5" t="s">
        <v>103</v>
      </c>
      <c r="C69" s="5" t="s">
        <v>1231</v>
      </c>
      <c r="D69" t="s">
        <v>53</v>
      </c>
      <c r="E69" s="24" t="s">
        <v>1232</v>
      </c>
      <c r="F69" s="25" t="s">
        <v>462</v>
      </c>
      <c r="G69" s="26">
        <v>1</v>
      </c>
      <c r="H69" s="25">
        <v>0</v>
      </c>
      <c r="I69" s="25">
        <f>ROUND(G69*H69,6)</f>
        <v>0</v>
      </c>
      <c r="L69" s="27">
        <v>0</v>
      </c>
      <c r="M69" s="22">
        <f>ROUND(ROUND(L69,2)*ROUND(G69,3),2)</f>
        <v>0</v>
      </c>
      <c r="N69" s="25" t="s">
        <v>172</v>
      </c>
      <c r="O69">
        <f>(M69*21)/100</f>
        <v>0</v>
      </c>
      <c r="P69" t="s">
        <v>27</v>
      </c>
    </row>
    <row r="70" spans="1:16" ht="12.75" customHeight="1" x14ac:dyDescent="0.2">
      <c r="A70" s="28" t="s">
        <v>57</v>
      </c>
      <c r="E70" s="29" t="s">
        <v>53</v>
      </c>
    </row>
    <row r="71" spans="1:16" ht="12.75" customHeight="1" x14ac:dyDescent="0.2">
      <c r="A71" s="28" t="s">
        <v>59</v>
      </c>
      <c r="E71" s="30" t="s">
        <v>1233</v>
      </c>
    </row>
    <row r="72" spans="1:16" ht="25.5" customHeight="1" x14ac:dyDescent="0.2">
      <c r="E72" s="29" t="s">
        <v>1227</v>
      </c>
    </row>
    <row r="73" spans="1:16" ht="12.75" customHeight="1" x14ac:dyDescent="0.2">
      <c r="A73" t="s">
        <v>51</v>
      </c>
      <c r="B73" s="5" t="s">
        <v>106</v>
      </c>
      <c r="C73" s="5" t="s">
        <v>1234</v>
      </c>
      <c r="D73" t="s">
        <v>53</v>
      </c>
      <c r="E73" s="24" t="s">
        <v>1235</v>
      </c>
      <c r="F73" s="25" t="s">
        <v>132</v>
      </c>
      <c r="G73" s="26">
        <v>12.5</v>
      </c>
      <c r="H73" s="25">
        <v>0</v>
      </c>
      <c r="I73" s="25">
        <f>ROUND(G73*H73,6)</f>
        <v>0</v>
      </c>
      <c r="L73" s="27">
        <v>0</v>
      </c>
      <c r="M73" s="22">
        <f>ROUND(ROUND(L73,2)*ROUND(G73,3),2)</f>
        <v>0</v>
      </c>
      <c r="N73" s="25" t="s">
        <v>172</v>
      </c>
      <c r="O73">
        <f>(M73*21)/100</f>
        <v>0</v>
      </c>
      <c r="P73" t="s">
        <v>27</v>
      </c>
    </row>
    <row r="74" spans="1:16" ht="12.75" customHeight="1" x14ac:dyDescent="0.2">
      <c r="A74" s="28" t="s">
        <v>57</v>
      </c>
      <c r="E74" s="29" t="s">
        <v>53</v>
      </c>
    </row>
    <row r="75" spans="1:16" ht="12.75" customHeight="1" x14ac:dyDescent="0.2">
      <c r="A75" s="28" t="s">
        <v>59</v>
      </c>
      <c r="E75" s="30" t="s">
        <v>1236</v>
      </c>
    </row>
    <row r="76" spans="1:16" ht="25.5" customHeight="1" x14ac:dyDescent="0.2">
      <c r="E76" s="29" t="s">
        <v>1237</v>
      </c>
    </row>
    <row r="77" spans="1:16" ht="12.75" customHeight="1" x14ac:dyDescent="0.2">
      <c r="A77" t="s">
        <v>51</v>
      </c>
      <c r="B77" s="5" t="s">
        <v>109</v>
      </c>
      <c r="C77" s="5" t="s">
        <v>1238</v>
      </c>
      <c r="D77" t="s">
        <v>53</v>
      </c>
      <c r="E77" s="24" t="s">
        <v>1239</v>
      </c>
      <c r="F77" s="25" t="s">
        <v>153</v>
      </c>
      <c r="G77" s="26">
        <v>1.5740000000000001</v>
      </c>
      <c r="H77" s="25">
        <v>0</v>
      </c>
      <c r="I77" s="25">
        <f>ROUND(G77*H77,6)</f>
        <v>0</v>
      </c>
      <c r="L77" s="27">
        <v>0</v>
      </c>
      <c r="M77" s="22">
        <f>ROUND(ROUND(L77,2)*ROUND(G77,3),2)</f>
        <v>0</v>
      </c>
      <c r="N77" s="25" t="s">
        <v>172</v>
      </c>
      <c r="O77">
        <f>(M77*21)/100</f>
        <v>0</v>
      </c>
      <c r="P77" t="s">
        <v>27</v>
      </c>
    </row>
    <row r="78" spans="1:16" ht="12.75" customHeight="1" x14ac:dyDescent="0.2">
      <c r="A78" s="28" t="s">
        <v>57</v>
      </c>
      <c r="E78" s="29" t="s">
        <v>53</v>
      </c>
    </row>
    <row r="79" spans="1:16" ht="12.75" customHeight="1" x14ac:dyDescent="0.2">
      <c r="A79" s="28" t="s">
        <v>59</v>
      </c>
      <c r="E79" s="30" t="s">
        <v>1240</v>
      </c>
    </row>
    <row r="80" spans="1:16" ht="12.75" customHeight="1" x14ac:dyDescent="0.2">
      <c r="E80" s="29" t="s">
        <v>1241</v>
      </c>
    </row>
    <row r="81" spans="1:16" ht="12.75" customHeight="1" x14ac:dyDescent="0.2">
      <c r="A81" t="s">
        <v>51</v>
      </c>
      <c r="B81" s="5" t="s">
        <v>112</v>
      </c>
      <c r="C81" s="5" t="s">
        <v>1242</v>
      </c>
      <c r="D81" t="s">
        <v>53</v>
      </c>
      <c r="E81" s="24" t="s">
        <v>1243</v>
      </c>
      <c r="F81" s="25" t="s">
        <v>55</v>
      </c>
      <c r="G81" s="26">
        <v>48</v>
      </c>
      <c r="H81" s="25">
        <v>0</v>
      </c>
      <c r="I81" s="25">
        <f>ROUND(G81*H81,6)</f>
        <v>0</v>
      </c>
      <c r="L81" s="27">
        <v>0</v>
      </c>
      <c r="M81" s="22">
        <f>ROUND(ROUND(L81,2)*ROUND(G81,3),2)</f>
        <v>0</v>
      </c>
      <c r="N81" s="25" t="s">
        <v>172</v>
      </c>
      <c r="O81">
        <f>(M81*21)/100</f>
        <v>0</v>
      </c>
      <c r="P81" t="s">
        <v>27</v>
      </c>
    </row>
    <row r="82" spans="1:16" ht="12.75" customHeight="1" x14ac:dyDescent="0.2">
      <c r="A82" s="28" t="s">
        <v>57</v>
      </c>
      <c r="E82" s="29" t="s">
        <v>53</v>
      </c>
    </row>
    <row r="83" spans="1:16" ht="12.75" customHeight="1" x14ac:dyDescent="0.2">
      <c r="A83" s="28" t="s">
        <v>59</v>
      </c>
      <c r="E83" s="30" t="s">
        <v>1244</v>
      </c>
    </row>
    <row r="84" spans="1:16" ht="12.75" customHeight="1" x14ac:dyDescent="0.2">
      <c r="E84" s="29" t="s">
        <v>1245</v>
      </c>
    </row>
    <row r="85" spans="1:16" ht="12.75" customHeight="1" x14ac:dyDescent="0.2">
      <c r="A85" t="s">
        <v>51</v>
      </c>
      <c r="B85" s="5" t="s">
        <v>115</v>
      </c>
      <c r="C85" s="5" t="s">
        <v>1246</v>
      </c>
      <c r="D85" t="s">
        <v>53</v>
      </c>
      <c r="E85" s="24" t="s">
        <v>1247</v>
      </c>
      <c r="F85" s="25" t="s">
        <v>55</v>
      </c>
      <c r="G85" s="26">
        <v>40</v>
      </c>
      <c r="H85" s="25">
        <v>0</v>
      </c>
      <c r="I85" s="25">
        <f>ROUND(G85*H85,6)</f>
        <v>0</v>
      </c>
      <c r="L85" s="27">
        <v>0</v>
      </c>
      <c r="M85" s="22">
        <f>ROUND(ROUND(L85,2)*ROUND(G85,3),2)</f>
        <v>0</v>
      </c>
      <c r="N85" s="25" t="s">
        <v>172</v>
      </c>
      <c r="O85">
        <f>(M85*21)/100</f>
        <v>0</v>
      </c>
      <c r="P85" t="s">
        <v>27</v>
      </c>
    </row>
    <row r="86" spans="1:16" ht="12.75" customHeight="1" x14ac:dyDescent="0.2">
      <c r="A86" s="28" t="s">
        <v>57</v>
      </c>
      <c r="E86" s="29" t="s">
        <v>53</v>
      </c>
    </row>
    <row r="87" spans="1:16" ht="12.75" customHeight="1" x14ac:dyDescent="0.2">
      <c r="A87" s="28" t="s">
        <v>59</v>
      </c>
      <c r="E87" s="30" t="s">
        <v>1248</v>
      </c>
    </row>
    <row r="88" spans="1:16" ht="12.75" customHeight="1" x14ac:dyDescent="0.2">
      <c r="E88" s="29" t="s">
        <v>1245</v>
      </c>
    </row>
    <row r="89" spans="1:16" ht="12.75" customHeight="1" x14ac:dyDescent="0.2">
      <c r="A89" t="s">
        <v>51</v>
      </c>
      <c r="B89" s="5" t="s">
        <v>118</v>
      </c>
      <c r="C89" s="5" t="s">
        <v>1249</v>
      </c>
      <c r="D89" t="s">
        <v>53</v>
      </c>
      <c r="E89" s="24" t="s">
        <v>1250</v>
      </c>
      <c r="F89" s="25" t="s">
        <v>972</v>
      </c>
      <c r="G89" s="26">
        <v>625</v>
      </c>
      <c r="H89" s="25">
        <v>0</v>
      </c>
      <c r="I89" s="25">
        <f>ROUND(G89*H89,6)</f>
        <v>0</v>
      </c>
      <c r="L89" s="27">
        <v>0</v>
      </c>
      <c r="M89" s="22">
        <f>ROUND(ROUND(L89,2)*ROUND(G89,3),2)</f>
        <v>0</v>
      </c>
      <c r="N89" s="25" t="s">
        <v>172</v>
      </c>
      <c r="O89">
        <f>(M89*21)/100</f>
        <v>0</v>
      </c>
      <c r="P89" t="s">
        <v>27</v>
      </c>
    </row>
    <row r="90" spans="1:16" ht="12.75" customHeight="1" x14ac:dyDescent="0.2">
      <c r="A90" s="28" t="s">
        <v>57</v>
      </c>
      <c r="E90" s="29" t="s">
        <v>53</v>
      </c>
    </row>
    <row r="91" spans="1:16" ht="12.75" customHeight="1" x14ac:dyDescent="0.2">
      <c r="A91" s="28" t="s">
        <v>59</v>
      </c>
      <c r="E91" s="30" t="s">
        <v>1251</v>
      </c>
    </row>
    <row r="92" spans="1:16" ht="12.75" customHeight="1" x14ac:dyDescent="0.2">
      <c r="E92" s="29" t="s">
        <v>1252</v>
      </c>
    </row>
    <row r="93" spans="1:16" ht="12.75" customHeight="1" x14ac:dyDescent="0.2">
      <c r="A93" t="s">
        <v>51</v>
      </c>
      <c r="B93" s="5" t="s">
        <v>121</v>
      </c>
      <c r="C93" s="5" t="s">
        <v>1253</v>
      </c>
      <c r="D93" t="s">
        <v>53</v>
      </c>
      <c r="E93" s="24" t="s">
        <v>1254</v>
      </c>
      <c r="F93" s="25" t="s">
        <v>148</v>
      </c>
      <c r="G93" s="26">
        <v>91.5</v>
      </c>
      <c r="H93" s="25">
        <v>0</v>
      </c>
      <c r="I93" s="25">
        <f>ROUND(G93*H93,6)</f>
        <v>0</v>
      </c>
      <c r="L93" s="27">
        <v>0</v>
      </c>
      <c r="M93" s="22">
        <f>ROUND(ROUND(L93,2)*ROUND(G93,3),2)</f>
        <v>0</v>
      </c>
      <c r="N93" s="25" t="s">
        <v>172</v>
      </c>
      <c r="O93">
        <f>(M93*21)/100</f>
        <v>0</v>
      </c>
      <c r="P93" t="s">
        <v>27</v>
      </c>
    </row>
    <row r="94" spans="1:16" ht="12.75" customHeight="1" x14ac:dyDescent="0.2">
      <c r="A94" s="28" t="s">
        <v>57</v>
      </c>
      <c r="E94" s="29" t="s">
        <v>53</v>
      </c>
    </row>
    <row r="95" spans="1:16" ht="12.75" customHeight="1" x14ac:dyDescent="0.2">
      <c r="A95" s="28" t="s">
        <v>59</v>
      </c>
      <c r="E95" s="30" t="s">
        <v>1255</v>
      </c>
    </row>
    <row r="96" spans="1:16" ht="12.75" customHeight="1" x14ac:dyDescent="0.2">
      <c r="E96" s="29" t="s">
        <v>1252</v>
      </c>
    </row>
    <row r="97" spans="1:16" ht="12.75" customHeight="1" x14ac:dyDescent="0.2">
      <c r="A97" t="s">
        <v>51</v>
      </c>
      <c r="B97" s="5" t="s">
        <v>125</v>
      </c>
      <c r="C97" s="5" t="s">
        <v>1256</v>
      </c>
      <c r="D97" t="s">
        <v>53</v>
      </c>
      <c r="E97" s="24" t="s">
        <v>1257</v>
      </c>
      <c r="F97" s="25" t="s">
        <v>462</v>
      </c>
      <c r="G97" s="26">
        <v>1</v>
      </c>
      <c r="H97" s="25">
        <v>0</v>
      </c>
      <c r="I97" s="25">
        <f>ROUND(G97*H97,6)</f>
        <v>0</v>
      </c>
      <c r="L97" s="27">
        <v>0</v>
      </c>
      <c r="M97" s="22">
        <f>ROUND(ROUND(L97,2)*ROUND(G97,3),2)</f>
        <v>0</v>
      </c>
      <c r="N97" s="25" t="s">
        <v>172</v>
      </c>
      <c r="O97">
        <f>(M97*21)/100</f>
        <v>0</v>
      </c>
      <c r="P97" t="s">
        <v>27</v>
      </c>
    </row>
    <row r="98" spans="1:16" ht="12.75" customHeight="1" x14ac:dyDescent="0.2">
      <c r="A98" s="28" t="s">
        <v>57</v>
      </c>
      <c r="E98" s="29" t="s">
        <v>53</v>
      </c>
    </row>
    <row r="99" spans="1:16" ht="12.75" customHeight="1" x14ac:dyDescent="0.2">
      <c r="A99" s="28" t="s">
        <v>59</v>
      </c>
      <c r="E99" s="30" t="s">
        <v>1258</v>
      </c>
    </row>
    <row r="100" spans="1:16" ht="12.75" customHeight="1" x14ac:dyDescent="0.2">
      <c r="E100" s="29" t="s">
        <v>463</v>
      </c>
    </row>
    <row r="101" spans="1:16" ht="12.75" customHeight="1" x14ac:dyDescent="0.2">
      <c r="A101" t="s">
        <v>48</v>
      </c>
      <c r="C101" s="6" t="s">
        <v>84</v>
      </c>
      <c r="E101" s="23" t="s">
        <v>529</v>
      </c>
      <c r="J101" s="22">
        <f>0</f>
        <v>0</v>
      </c>
      <c r="K101" s="22">
        <f>0</f>
        <v>0</v>
      </c>
      <c r="L101" s="22">
        <f>0+L102+L106</f>
        <v>0</v>
      </c>
      <c r="M101" s="22">
        <f>0+M102+M106</f>
        <v>0</v>
      </c>
    </row>
    <row r="102" spans="1:16" ht="12.75" customHeight="1" x14ac:dyDescent="0.2">
      <c r="A102" t="s">
        <v>51</v>
      </c>
      <c r="B102" s="5" t="s">
        <v>129</v>
      </c>
      <c r="C102" s="5" t="s">
        <v>1259</v>
      </c>
      <c r="D102" t="s">
        <v>53</v>
      </c>
      <c r="E102" s="24" t="s">
        <v>1260</v>
      </c>
      <c r="F102" s="25" t="s">
        <v>55</v>
      </c>
      <c r="G102" s="26">
        <v>2</v>
      </c>
      <c r="H102" s="25">
        <v>0</v>
      </c>
      <c r="I102" s="25">
        <f>ROUND(G102*H102,6)</f>
        <v>0</v>
      </c>
      <c r="L102" s="27">
        <v>0</v>
      </c>
      <c r="M102" s="22">
        <f>ROUND(ROUND(L102,2)*ROUND(G102,3),2)</f>
        <v>0</v>
      </c>
      <c r="N102" s="25" t="s">
        <v>172</v>
      </c>
      <c r="O102">
        <f>(M102*21)/100</f>
        <v>0</v>
      </c>
      <c r="P102" t="s">
        <v>27</v>
      </c>
    </row>
    <row r="103" spans="1:16" ht="12.75" customHeight="1" x14ac:dyDescent="0.2">
      <c r="A103" s="28" t="s">
        <v>57</v>
      </c>
      <c r="E103" s="29" t="s">
        <v>53</v>
      </c>
    </row>
    <row r="104" spans="1:16" ht="12.75" customHeight="1" x14ac:dyDescent="0.2">
      <c r="A104" s="28" t="s">
        <v>59</v>
      </c>
      <c r="E104" s="30" t="s">
        <v>1261</v>
      </c>
    </row>
    <row r="105" spans="1:16" ht="12.75" customHeight="1" x14ac:dyDescent="0.2">
      <c r="E105" s="29" t="s">
        <v>1262</v>
      </c>
    </row>
    <row r="106" spans="1:16" ht="12.75" customHeight="1" x14ac:dyDescent="0.2">
      <c r="A106" t="s">
        <v>51</v>
      </c>
      <c r="B106" s="5" t="s">
        <v>133</v>
      </c>
      <c r="C106" s="5" t="s">
        <v>1263</v>
      </c>
      <c r="D106" t="s">
        <v>53</v>
      </c>
      <c r="E106" s="24" t="s">
        <v>1264</v>
      </c>
      <c r="F106" s="25" t="s">
        <v>55</v>
      </c>
      <c r="G106" s="26">
        <v>2</v>
      </c>
      <c r="H106" s="25">
        <v>0</v>
      </c>
      <c r="I106" s="25">
        <f>ROUND(G106*H106,6)</f>
        <v>0</v>
      </c>
      <c r="L106" s="27">
        <v>0</v>
      </c>
      <c r="M106" s="22">
        <f>ROUND(ROUND(L106,2)*ROUND(G106,3),2)</f>
        <v>0</v>
      </c>
      <c r="N106" s="25" t="s">
        <v>172</v>
      </c>
      <c r="O106">
        <f>(M106*21)/100</f>
        <v>0</v>
      </c>
      <c r="P106" t="s">
        <v>27</v>
      </c>
    </row>
    <row r="107" spans="1:16" ht="12.75" customHeight="1" x14ac:dyDescent="0.2">
      <c r="A107" s="28" t="s">
        <v>57</v>
      </c>
      <c r="E107" s="29" t="s">
        <v>53</v>
      </c>
    </row>
    <row r="108" spans="1:16" ht="12.75" customHeight="1" x14ac:dyDescent="0.2">
      <c r="A108" s="28" t="s">
        <v>59</v>
      </c>
      <c r="E108" s="30" t="s">
        <v>1265</v>
      </c>
    </row>
    <row r="109" spans="1:16" ht="12.75" customHeight="1" x14ac:dyDescent="0.2">
      <c r="E109" s="29" t="s">
        <v>1262</v>
      </c>
    </row>
    <row r="110" spans="1:16" ht="12.75" customHeight="1" x14ac:dyDescent="0.2">
      <c r="A110" t="s">
        <v>48</v>
      </c>
      <c r="C110" s="6" t="s">
        <v>1266</v>
      </c>
      <c r="E110" s="23" t="s">
        <v>1267</v>
      </c>
      <c r="J110" s="22">
        <f>0</f>
        <v>0</v>
      </c>
      <c r="K110" s="22">
        <f>0</f>
        <v>0</v>
      </c>
      <c r="L110" s="22">
        <f>0+L111+L115+L119+L123</f>
        <v>0</v>
      </c>
      <c r="M110" s="22">
        <f>0+M111+M115+M119+M123</f>
        <v>0</v>
      </c>
    </row>
    <row r="111" spans="1:16" ht="12.75" customHeight="1" x14ac:dyDescent="0.2">
      <c r="A111" t="s">
        <v>51</v>
      </c>
      <c r="B111" s="5" t="s">
        <v>136</v>
      </c>
      <c r="C111" s="5" t="s">
        <v>130</v>
      </c>
      <c r="D111" t="s">
        <v>53</v>
      </c>
      <c r="E111" s="24" t="s">
        <v>131</v>
      </c>
      <c r="F111" s="25" t="s">
        <v>132</v>
      </c>
      <c r="G111" s="26">
        <v>10</v>
      </c>
      <c r="H111" s="25">
        <v>0</v>
      </c>
      <c r="I111" s="25">
        <f>ROUND(G111*H111,6)</f>
        <v>0</v>
      </c>
      <c r="L111" s="27">
        <v>0</v>
      </c>
      <c r="M111" s="22">
        <f>ROUND(ROUND(L111,2)*ROUND(G111,3),2)</f>
        <v>0</v>
      </c>
      <c r="N111" s="25" t="s">
        <v>170</v>
      </c>
      <c r="O111">
        <f>(M111*21)/100</f>
        <v>0</v>
      </c>
      <c r="P111" t="s">
        <v>27</v>
      </c>
    </row>
    <row r="112" spans="1:16" ht="12.75" customHeight="1" x14ac:dyDescent="0.2">
      <c r="A112" s="28" t="s">
        <v>57</v>
      </c>
      <c r="E112" s="29" t="s">
        <v>53</v>
      </c>
    </row>
    <row r="113" spans="1:16" ht="12.75" customHeight="1" x14ac:dyDescent="0.2">
      <c r="A113" s="28" t="s">
        <v>59</v>
      </c>
      <c r="E113" s="30" t="s">
        <v>1268</v>
      </c>
    </row>
    <row r="114" spans="1:16" ht="102" customHeight="1" x14ac:dyDescent="0.2">
      <c r="E114" s="29" t="s">
        <v>1269</v>
      </c>
    </row>
    <row r="115" spans="1:16" ht="12.75" customHeight="1" x14ac:dyDescent="0.2">
      <c r="A115" t="s">
        <v>51</v>
      </c>
      <c r="B115" s="5" t="s">
        <v>139</v>
      </c>
      <c r="C115" s="5" t="s">
        <v>1270</v>
      </c>
      <c r="D115" t="s">
        <v>53</v>
      </c>
      <c r="E115" s="24" t="s">
        <v>1271</v>
      </c>
      <c r="F115" s="25" t="s">
        <v>132</v>
      </c>
      <c r="G115" s="26">
        <v>30</v>
      </c>
      <c r="H115" s="25">
        <v>0</v>
      </c>
      <c r="I115" s="25">
        <f>ROUND(G115*H115,6)</f>
        <v>0</v>
      </c>
      <c r="L115" s="27">
        <v>0</v>
      </c>
      <c r="M115" s="22">
        <f>ROUND(ROUND(L115,2)*ROUND(G115,3),2)</f>
        <v>0</v>
      </c>
      <c r="N115" s="25" t="s">
        <v>170</v>
      </c>
      <c r="O115">
        <f>(M115*21)/100</f>
        <v>0</v>
      </c>
      <c r="P115" t="s">
        <v>27</v>
      </c>
    </row>
    <row r="116" spans="1:16" ht="12.75" customHeight="1" x14ac:dyDescent="0.2">
      <c r="A116" s="28" t="s">
        <v>57</v>
      </c>
      <c r="E116" s="29" t="s">
        <v>53</v>
      </c>
    </row>
    <row r="117" spans="1:16" ht="12.75" customHeight="1" x14ac:dyDescent="0.2">
      <c r="A117" s="28" t="s">
        <v>59</v>
      </c>
      <c r="E117" s="30" t="s">
        <v>1272</v>
      </c>
    </row>
    <row r="118" spans="1:16" ht="76.5" customHeight="1" x14ac:dyDescent="0.2">
      <c r="E118" s="29" t="s">
        <v>1273</v>
      </c>
    </row>
    <row r="119" spans="1:16" ht="12.75" customHeight="1" x14ac:dyDescent="0.2">
      <c r="A119" t="s">
        <v>51</v>
      </c>
      <c r="B119" s="5" t="s">
        <v>142</v>
      </c>
      <c r="C119" s="5" t="s">
        <v>975</v>
      </c>
      <c r="D119" t="s">
        <v>53</v>
      </c>
      <c r="E119" s="24" t="s">
        <v>976</v>
      </c>
      <c r="F119" s="25" t="s">
        <v>132</v>
      </c>
      <c r="G119" s="26">
        <v>20</v>
      </c>
      <c r="H119" s="25">
        <v>0</v>
      </c>
      <c r="I119" s="25">
        <f>ROUND(G119*H119,6)</f>
        <v>0</v>
      </c>
      <c r="L119" s="27">
        <v>0</v>
      </c>
      <c r="M119" s="22">
        <f>ROUND(ROUND(L119,2)*ROUND(G119,3),2)</f>
        <v>0</v>
      </c>
      <c r="N119" s="25" t="s">
        <v>170</v>
      </c>
      <c r="O119">
        <f>(M119*21)/100</f>
        <v>0</v>
      </c>
      <c r="P119" t="s">
        <v>27</v>
      </c>
    </row>
    <row r="120" spans="1:16" ht="12.75" customHeight="1" x14ac:dyDescent="0.2">
      <c r="A120" s="28" t="s">
        <v>57</v>
      </c>
      <c r="E120" s="29" t="s">
        <v>53</v>
      </c>
    </row>
    <row r="121" spans="1:16" ht="12.75" customHeight="1" x14ac:dyDescent="0.2">
      <c r="A121" s="28" t="s">
        <v>59</v>
      </c>
      <c r="E121" s="30" t="s">
        <v>1274</v>
      </c>
    </row>
    <row r="122" spans="1:16" ht="114.75" customHeight="1" x14ac:dyDescent="0.2">
      <c r="E122" s="29" t="s">
        <v>978</v>
      </c>
    </row>
    <row r="123" spans="1:16" ht="12.75" customHeight="1" x14ac:dyDescent="0.2">
      <c r="A123" t="s">
        <v>51</v>
      </c>
      <c r="B123" s="5" t="s">
        <v>145</v>
      </c>
      <c r="C123" s="5" t="s">
        <v>1275</v>
      </c>
      <c r="D123" t="s">
        <v>53</v>
      </c>
      <c r="E123" s="24" t="s">
        <v>1276</v>
      </c>
      <c r="F123" s="25" t="s">
        <v>55</v>
      </c>
      <c r="G123" s="26">
        <v>2</v>
      </c>
      <c r="H123" s="25">
        <v>0</v>
      </c>
      <c r="I123" s="25">
        <f>ROUND(G123*H123,6)</f>
        <v>0</v>
      </c>
      <c r="L123" s="27">
        <v>0</v>
      </c>
      <c r="M123" s="22">
        <f>ROUND(ROUND(L123,2)*ROUND(G123,3),2)</f>
        <v>0</v>
      </c>
      <c r="N123" s="25" t="s">
        <v>170</v>
      </c>
      <c r="O123">
        <f>(M123*21)/100</f>
        <v>0</v>
      </c>
      <c r="P123" t="s">
        <v>27</v>
      </c>
    </row>
    <row r="124" spans="1:16" ht="12.75" customHeight="1" x14ac:dyDescent="0.2">
      <c r="A124" s="28" t="s">
        <v>57</v>
      </c>
      <c r="E124" s="29" t="s">
        <v>53</v>
      </c>
    </row>
    <row r="125" spans="1:16" ht="12.75" customHeight="1" x14ac:dyDescent="0.2">
      <c r="A125" s="28" t="s">
        <v>59</v>
      </c>
      <c r="E125" s="30" t="s">
        <v>1277</v>
      </c>
    </row>
    <row r="126" spans="1:16" ht="89.25" customHeight="1" x14ac:dyDescent="0.2">
      <c r="E126" s="29" t="s">
        <v>1278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1200</v>
      </c>
      <c r="M3" s="31">
        <f>Rekapitulace!C26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1200</v>
      </c>
      <c r="D4" s="32"/>
      <c r="E4" s="18" t="s">
        <v>1201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COUNTIFS(L8:L61,"=0",A8:A61,"P")+COUNTIFS(L8:L61,"",A8:A61,"P")+SUM(Q8:Q61)</f>
        <v>13</v>
      </c>
    </row>
    <row r="8" spans="1:20" ht="12.75" customHeight="1" x14ac:dyDescent="0.2">
      <c r="A8" t="s">
        <v>45</v>
      </c>
      <c r="C8" s="19" t="s">
        <v>1281</v>
      </c>
      <c r="E8" s="21" t="s">
        <v>1282</v>
      </c>
      <c r="J8" s="20">
        <f>0+J9+J14+J31+J36</f>
        <v>0</v>
      </c>
      <c r="K8" s="20">
        <f>0+K9+K14+K31+K36</f>
        <v>0</v>
      </c>
      <c r="L8" s="20">
        <f>0+L9+L14+L31+L36</f>
        <v>0</v>
      </c>
      <c r="M8" s="20">
        <f>0+M9+M14+M31+M36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</f>
        <v>0</v>
      </c>
      <c r="M9" s="22">
        <f>0+M10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1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477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48</v>
      </c>
      <c r="C14" s="6" t="s">
        <v>49</v>
      </c>
      <c r="E14" s="23" t="s">
        <v>124</v>
      </c>
      <c r="J14" s="22">
        <f>0</f>
        <v>0</v>
      </c>
      <c r="K14" s="22">
        <f>0</f>
        <v>0</v>
      </c>
      <c r="L14" s="22">
        <f>0+L15+L19+L23+L27</f>
        <v>0</v>
      </c>
      <c r="M14" s="22">
        <f>0+M15+M19+M23+M27</f>
        <v>0</v>
      </c>
    </row>
    <row r="15" spans="1:20" ht="12.75" customHeight="1" x14ac:dyDescent="0.2">
      <c r="A15" t="s">
        <v>51</v>
      </c>
      <c r="B15" s="5" t="s">
        <v>27</v>
      </c>
      <c r="C15" s="5" t="s">
        <v>479</v>
      </c>
      <c r="D15" t="s">
        <v>53</v>
      </c>
      <c r="E15" s="24" t="s">
        <v>480</v>
      </c>
      <c r="F15" s="25" t="s">
        <v>128</v>
      </c>
      <c r="G15" s="26">
        <v>1.452</v>
      </c>
      <c r="H15" s="25">
        <v>0</v>
      </c>
      <c r="I15" s="25">
        <f>ROUND(G15*H15,6)</f>
        <v>0</v>
      </c>
      <c r="L15" s="27">
        <v>0</v>
      </c>
      <c r="M15" s="22">
        <f>ROUND(ROUND(L15,2)*ROUND(G15,3),2)</f>
        <v>0</v>
      </c>
      <c r="N15" s="25" t="s">
        <v>170</v>
      </c>
      <c r="O15">
        <f>(M15*21)/100</f>
        <v>0</v>
      </c>
      <c r="P15" t="s">
        <v>27</v>
      </c>
    </row>
    <row r="16" spans="1:20" ht="12.75" customHeight="1" x14ac:dyDescent="0.2">
      <c r="A16" s="28" t="s">
        <v>57</v>
      </c>
      <c r="E16" s="29" t="s">
        <v>53</v>
      </c>
    </row>
    <row r="17" spans="1:16" ht="12.75" customHeight="1" x14ac:dyDescent="0.2">
      <c r="A17" s="28" t="s">
        <v>59</v>
      </c>
      <c r="E17" s="30" t="s">
        <v>1283</v>
      </c>
    </row>
    <row r="18" spans="1:16" ht="255" customHeight="1" x14ac:dyDescent="0.2">
      <c r="E18" s="29" t="s">
        <v>482</v>
      </c>
    </row>
    <row r="19" spans="1:16" ht="12.75" customHeight="1" x14ac:dyDescent="0.2">
      <c r="A19" t="s">
        <v>51</v>
      </c>
      <c r="B19" s="5" t="s">
        <v>26</v>
      </c>
      <c r="C19" s="5" t="s">
        <v>483</v>
      </c>
      <c r="D19" t="s">
        <v>53</v>
      </c>
      <c r="E19" s="24" t="s">
        <v>484</v>
      </c>
      <c r="F19" s="25" t="s">
        <v>128</v>
      </c>
      <c r="G19" s="26">
        <v>0.48399999999999999</v>
      </c>
      <c r="H19" s="25">
        <v>0</v>
      </c>
      <c r="I19" s="25">
        <f>ROUND(G19*H19,6)</f>
        <v>0</v>
      </c>
      <c r="L19" s="27">
        <v>0</v>
      </c>
      <c r="M19" s="22">
        <f>ROUND(ROUND(L19,2)*ROUND(G19,3),2)</f>
        <v>0</v>
      </c>
      <c r="N19" s="25" t="s">
        <v>170</v>
      </c>
      <c r="O19">
        <f>(M19*21)/100</f>
        <v>0</v>
      </c>
      <c r="P19" t="s">
        <v>27</v>
      </c>
    </row>
    <row r="20" spans="1:16" ht="12.75" customHeight="1" x14ac:dyDescent="0.2">
      <c r="A20" s="28" t="s">
        <v>57</v>
      </c>
      <c r="E20" s="29" t="s">
        <v>53</v>
      </c>
    </row>
    <row r="21" spans="1:16" ht="12.75" customHeight="1" x14ac:dyDescent="0.2">
      <c r="A21" s="28" t="s">
        <v>59</v>
      </c>
      <c r="E21" s="30" t="s">
        <v>1284</v>
      </c>
    </row>
    <row r="22" spans="1:16" ht="255" customHeight="1" x14ac:dyDescent="0.2">
      <c r="E22" s="29" t="s">
        <v>486</v>
      </c>
    </row>
    <row r="23" spans="1:16" ht="12.75" customHeight="1" x14ac:dyDescent="0.2">
      <c r="A23" t="s">
        <v>51</v>
      </c>
      <c r="B23" s="5" t="s">
        <v>68</v>
      </c>
      <c r="C23" s="5" t="s">
        <v>487</v>
      </c>
      <c r="D23" t="s">
        <v>53</v>
      </c>
      <c r="E23" s="24" t="s">
        <v>488</v>
      </c>
      <c r="F23" s="25" t="s">
        <v>153</v>
      </c>
      <c r="G23" s="26">
        <v>2.9039999999999999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1285</v>
      </c>
    </row>
    <row r="26" spans="1:16" ht="76.5" customHeight="1" x14ac:dyDescent="0.2">
      <c r="E26" s="29" t="s">
        <v>490</v>
      </c>
    </row>
    <row r="27" spans="1:16" ht="12.75" customHeight="1" x14ac:dyDescent="0.2">
      <c r="A27" t="s">
        <v>51</v>
      </c>
      <c r="B27" s="5" t="s">
        <v>71</v>
      </c>
      <c r="C27" s="5" t="s">
        <v>151</v>
      </c>
      <c r="D27" t="s">
        <v>53</v>
      </c>
      <c r="E27" s="24" t="s">
        <v>152</v>
      </c>
      <c r="F27" s="25" t="s">
        <v>153</v>
      </c>
      <c r="G27" s="26">
        <v>1.0649999999999999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1286</v>
      </c>
    </row>
    <row r="30" spans="1:16" ht="76.5" customHeight="1" x14ac:dyDescent="0.2">
      <c r="E30" s="29" t="s">
        <v>490</v>
      </c>
    </row>
    <row r="31" spans="1:16" ht="12.75" customHeight="1" x14ac:dyDescent="0.2">
      <c r="A31" t="s">
        <v>48</v>
      </c>
      <c r="C31" s="6" t="s">
        <v>27</v>
      </c>
      <c r="E31" s="23" t="s">
        <v>492</v>
      </c>
      <c r="J31" s="22">
        <f>0</f>
        <v>0</v>
      </c>
      <c r="K31" s="22">
        <f>0</f>
        <v>0</v>
      </c>
      <c r="L31" s="22">
        <f>0+L32</f>
        <v>0</v>
      </c>
      <c r="M31" s="22">
        <f>0+M32</f>
        <v>0</v>
      </c>
    </row>
    <row r="32" spans="1:16" ht="12.75" customHeight="1" x14ac:dyDescent="0.2">
      <c r="A32" t="s">
        <v>51</v>
      </c>
      <c r="B32" s="5" t="s">
        <v>75</v>
      </c>
      <c r="C32" s="5" t="s">
        <v>493</v>
      </c>
      <c r="D32" t="s">
        <v>53</v>
      </c>
      <c r="E32" s="24" t="s">
        <v>494</v>
      </c>
      <c r="F32" s="25" t="s">
        <v>128</v>
      </c>
      <c r="G32" s="26">
        <v>1.9359999999999999</v>
      </c>
      <c r="H32" s="25">
        <v>0</v>
      </c>
      <c r="I32" s="25">
        <f>ROUND(G32*H32,6)</f>
        <v>0</v>
      </c>
      <c r="L32" s="27">
        <v>0</v>
      </c>
      <c r="M32" s="22">
        <f>ROUND(ROUND(L32,2)*ROUND(G32,3),2)</f>
        <v>0</v>
      </c>
      <c r="N32" s="25" t="s">
        <v>170</v>
      </c>
      <c r="O32">
        <f>(M32*21)/100</f>
        <v>0</v>
      </c>
      <c r="P32" t="s">
        <v>27</v>
      </c>
    </row>
    <row r="33" spans="1:16" ht="12.75" customHeight="1" x14ac:dyDescent="0.2">
      <c r="A33" s="28" t="s">
        <v>57</v>
      </c>
      <c r="E33" s="29" t="s">
        <v>53</v>
      </c>
    </row>
    <row r="34" spans="1:16" ht="12.75" customHeight="1" x14ac:dyDescent="0.2">
      <c r="A34" s="28" t="s">
        <v>59</v>
      </c>
      <c r="E34" s="30" t="s">
        <v>1287</v>
      </c>
    </row>
    <row r="35" spans="1:16" ht="216.75" customHeight="1" x14ac:dyDescent="0.2">
      <c r="E35" s="29" t="s">
        <v>496</v>
      </c>
    </row>
    <row r="36" spans="1:16" ht="12.75" customHeight="1" x14ac:dyDescent="0.2">
      <c r="A36" t="s">
        <v>48</v>
      </c>
      <c r="C36" s="6" t="s">
        <v>84</v>
      </c>
      <c r="E36" s="23" t="s">
        <v>529</v>
      </c>
      <c r="J36" s="22">
        <f>0</f>
        <v>0</v>
      </c>
      <c r="K36" s="22">
        <f>0</f>
        <v>0</v>
      </c>
      <c r="L36" s="22">
        <f>0+L37+L41+L45+L49+L53+L57+L61</f>
        <v>0</v>
      </c>
      <c r="M36" s="22">
        <f>0+M37+M41+M45+M49+M53+M57+M61</f>
        <v>0</v>
      </c>
    </row>
    <row r="37" spans="1:16" ht="12.75" customHeight="1" x14ac:dyDescent="0.2">
      <c r="A37" t="s">
        <v>51</v>
      </c>
      <c r="B37" s="5" t="s">
        <v>78</v>
      </c>
      <c r="C37" s="5" t="s">
        <v>1288</v>
      </c>
      <c r="D37" t="s">
        <v>53</v>
      </c>
      <c r="E37" s="24" t="s">
        <v>1289</v>
      </c>
      <c r="F37" s="25" t="s">
        <v>148</v>
      </c>
      <c r="G37" s="26">
        <v>7.2</v>
      </c>
      <c r="H37" s="25">
        <v>0</v>
      </c>
      <c r="I37" s="25">
        <f>ROUND(G37*H37,6)</f>
        <v>0</v>
      </c>
      <c r="L37" s="27">
        <v>0</v>
      </c>
      <c r="M37" s="22">
        <f>ROUND(ROUND(L37,2)*ROUND(G37,3),2)</f>
        <v>0</v>
      </c>
      <c r="N37" s="25" t="s">
        <v>172</v>
      </c>
      <c r="O37">
        <f>(M37*21)/100</f>
        <v>0</v>
      </c>
      <c r="P37" t="s">
        <v>27</v>
      </c>
    </row>
    <row r="38" spans="1:16" ht="12.75" customHeight="1" x14ac:dyDescent="0.2">
      <c r="A38" s="28" t="s">
        <v>57</v>
      </c>
      <c r="E38" s="29" t="s">
        <v>53</v>
      </c>
    </row>
    <row r="39" spans="1:16" ht="12.75" customHeight="1" x14ac:dyDescent="0.2">
      <c r="A39" s="28" t="s">
        <v>59</v>
      </c>
      <c r="E39" s="30" t="s">
        <v>1290</v>
      </c>
    </row>
    <row r="40" spans="1:16" ht="102" customHeight="1" x14ac:dyDescent="0.2">
      <c r="E40" s="29" t="s">
        <v>1291</v>
      </c>
    </row>
    <row r="41" spans="1:16" ht="12.75" customHeight="1" x14ac:dyDescent="0.2">
      <c r="A41" t="s">
        <v>51</v>
      </c>
      <c r="B41" s="5" t="s">
        <v>81</v>
      </c>
      <c r="C41" s="5" t="s">
        <v>1292</v>
      </c>
      <c r="D41" t="s">
        <v>53</v>
      </c>
      <c r="E41" s="24" t="s">
        <v>1293</v>
      </c>
      <c r="F41" s="25" t="s">
        <v>148</v>
      </c>
      <c r="G41" s="26">
        <v>0.5</v>
      </c>
      <c r="H41" s="25">
        <v>0</v>
      </c>
      <c r="I41" s="25">
        <f>ROUND(G41*H41,6)</f>
        <v>0</v>
      </c>
      <c r="L41" s="27">
        <v>0</v>
      </c>
      <c r="M41" s="22">
        <f>ROUND(ROUND(L41,2)*ROUND(G41,3),2)</f>
        <v>0</v>
      </c>
      <c r="N41" s="25" t="s">
        <v>172</v>
      </c>
      <c r="O41">
        <f>(M41*21)/100</f>
        <v>0</v>
      </c>
      <c r="P41" t="s">
        <v>27</v>
      </c>
    </row>
    <row r="42" spans="1:16" ht="12.75" customHeight="1" x14ac:dyDescent="0.2">
      <c r="A42" s="28" t="s">
        <v>57</v>
      </c>
      <c r="E42" s="29" t="s">
        <v>53</v>
      </c>
    </row>
    <row r="43" spans="1:16" ht="12.75" customHeight="1" x14ac:dyDescent="0.2">
      <c r="A43" s="28" t="s">
        <v>59</v>
      </c>
      <c r="E43" s="30" t="s">
        <v>1294</v>
      </c>
    </row>
    <row r="44" spans="1:16" ht="102" customHeight="1" x14ac:dyDescent="0.2">
      <c r="E44" s="29" t="s">
        <v>1291</v>
      </c>
    </row>
    <row r="45" spans="1:16" ht="12.75" customHeight="1" x14ac:dyDescent="0.2">
      <c r="A45" t="s">
        <v>51</v>
      </c>
      <c r="B45" s="5" t="s">
        <v>84</v>
      </c>
      <c r="C45" s="5" t="s">
        <v>1295</v>
      </c>
      <c r="D45" t="s">
        <v>53</v>
      </c>
      <c r="E45" s="24" t="s">
        <v>1296</v>
      </c>
      <c r="F45" s="25" t="s">
        <v>148</v>
      </c>
      <c r="G45" s="26">
        <v>0.72</v>
      </c>
      <c r="H45" s="25">
        <v>0</v>
      </c>
      <c r="I45" s="25">
        <f>ROUND(G45*H45,6)</f>
        <v>0</v>
      </c>
      <c r="L45" s="27">
        <v>0</v>
      </c>
      <c r="M45" s="22">
        <f>ROUND(ROUND(L45,2)*ROUND(G45,3),2)</f>
        <v>0</v>
      </c>
      <c r="N45" s="25" t="s">
        <v>172</v>
      </c>
      <c r="O45">
        <f>(M45*21)/100</f>
        <v>0</v>
      </c>
      <c r="P45" t="s">
        <v>27</v>
      </c>
    </row>
    <row r="46" spans="1:16" ht="12.75" customHeight="1" x14ac:dyDescent="0.2">
      <c r="A46" s="28" t="s">
        <v>57</v>
      </c>
      <c r="E46" s="29" t="s">
        <v>53</v>
      </c>
    </row>
    <row r="47" spans="1:16" ht="12.75" customHeight="1" x14ac:dyDescent="0.2">
      <c r="A47" s="28" t="s">
        <v>59</v>
      </c>
      <c r="E47" s="30" t="s">
        <v>1297</v>
      </c>
    </row>
    <row r="48" spans="1:16" ht="102" customHeight="1" x14ac:dyDescent="0.2">
      <c r="E48" s="29" t="s">
        <v>1291</v>
      </c>
    </row>
    <row r="49" spans="1:16" ht="12.75" customHeight="1" x14ac:dyDescent="0.2">
      <c r="A49" t="s">
        <v>51</v>
      </c>
      <c r="B49" s="5" t="s">
        <v>87</v>
      </c>
      <c r="C49" s="5" t="s">
        <v>1298</v>
      </c>
      <c r="D49" t="s">
        <v>53</v>
      </c>
      <c r="E49" s="24" t="s">
        <v>1299</v>
      </c>
      <c r="F49" s="25" t="s">
        <v>55</v>
      </c>
      <c r="G49" s="26">
        <v>1</v>
      </c>
      <c r="H49" s="25">
        <v>0</v>
      </c>
      <c r="I49" s="25">
        <f>ROUND(G49*H49,6)</f>
        <v>0</v>
      </c>
      <c r="L49" s="27">
        <v>0</v>
      </c>
      <c r="M49" s="22">
        <f>ROUND(ROUND(L49,2)*ROUND(G49,3),2)</f>
        <v>0</v>
      </c>
      <c r="N49" s="25" t="s">
        <v>172</v>
      </c>
      <c r="O49">
        <f>(M49*21)/100</f>
        <v>0</v>
      </c>
      <c r="P49" t="s">
        <v>27</v>
      </c>
    </row>
    <row r="50" spans="1:16" ht="12.75" customHeight="1" x14ac:dyDescent="0.2">
      <c r="A50" s="28" t="s">
        <v>57</v>
      </c>
      <c r="E50" s="29" t="s">
        <v>53</v>
      </c>
    </row>
    <row r="51" spans="1:16" ht="12.75" customHeight="1" x14ac:dyDescent="0.2">
      <c r="A51" s="28" t="s">
        <v>59</v>
      </c>
      <c r="E51" s="30" t="s">
        <v>1300</v>
      </c>
    </row>
    <row r="52" spans="1:16" ht="102" customHeight="1" x14ac:dyDescent="0.2">
      <c r="E52" s="29" t="s">
        <v>545</v>
      </c>
    </row>
    <row r="53" spans="1:16" ht="12.75" customHeight="1" x14ac:dyDescent="0.2">
      <c r="A53" t="s">
        <v>51</v>
      </c>
      <c r="B53" s="5" t="s">
        <v>90</v>
      </c>
      <c r="C53" s="5" t="s">
        <v>1301</v>
      </c>
      <c r="D53" t="s">
        <v>53</v>
      </c>
      <c r="E53" s="24" t="s">
        <v>557</v>
      </c>
      <c r="F53" s="25" t="s">
        <v>132</v>
      </c>
      <c r="G53" s="26">
        <v>7</v>
      </c>
      <c r="H53" s="25">
        <v>0</v>
      </c>
      <c r="I53" s="25">
        <f>ROUND(G53*H53,6)</f>
        <v>0</v>
      </c>
      <c r="L53" s="27">
        <v>0</v>
      </c>
      <c r="M53" s="22">
        <f>ROUND(ROUND(L53,2)*ROUND(G53,3),2)</f>
        <v>0</v>
      </c>
      <c r="N53" s="25" t="s">
        <v>172</v>
      </c>
      <c r="O53">
        <f>(M53*21)/100</f>
        <v>0</v>
      </c>
      <c r="P53" t="s">
        <v>27</v>
      </c>
    </row>
    <row r="54" spans="1:16" ht="12.75" customHeight="1" x14ac:dyDescent="0.2">
      <c r="A54" s="28" t="s">
        <v>57</v>
      </c>
      <c r="E54" s="29" t="s">
        <v>53</v>
      </c>
    </row>
    <row r="55" spans="1:16" ht="12.75" customHeight="1" x14ac:dyDescent="0.2">
      <c r="A55" s="28" t="s">
        <v>59</v>
      </c>
      <c r="E55" s="30" t="s">
        <v>1302</v>
      </c>
    </row>
    <row r="56" spans="1:16" ht="89.25" customHeight="1" x14ac:dyDescent="0.2">
      <c r="E56" s="29" t="s">
        <v>1303</v>
      </c>
    </row>
    <row r="57" spans="1:16" ht="12.75" customHeight="1" x14ac:dyDescent="0.2">
      <c r="A57" t="s">
        <v>51</v>
      </c>
      <c r="B57" s="5" t="s">
        <v>93</v>
      </c>
      <c r="C57" s="5" t="s">
        <v>1304</v>
      </c>
      <c r="D57" t="s">
        <v>53</v>
      </c>
      <c r="E57" s="24" t="s">
        <v>1305</v>
      </c>
      <c r="F57" s="25" t="s">
        <v>132</v>
      </c>
      <c r="G57" s="26">
        <v>42.7</v>
      </c>
      <c r="H57" s="25">
        <v>0</v>
      </c>
      <c r="I57" s="25">
        <f>ROUND(G57*H57,6)</f>
        <v>0</v>
      </c>
      <c r="L57" s="27">
        <v>0</v>
      </c>
      <c r="M57" s="22">
        <f>ROUND(ROUND(L57,2)*ROUND(G57,3),2)</f>
        <v>0</v>
      </c>
      <c r="N57" s="25" t="s">
        <v>172</v>
      </c>
      <c r="O57">
        <f>(M57*21)/100</f>
        <v>0</v>
      </c>
      <c r="P57" t="s">
        <v>27</v>
      </c>
    </row>
    <row r="58" spans="1:16" ht="12.75" customHeight="1" x14ac:dyDescent="0.2">
      <c r="A58" s="28" t="s">
        <v>57</v>
      </c>
      <c r="E58" s="29" t="s">
        <v>53</v>
      </c>
    </row>
    <row r="59" spans="1:16" ht="12.75" customHeight="1" x14ac:dyDescent="0.2">
      <c r="A59" s="28" t="s">
        <v>59</v>
      </c>
      <c r="E59" s="30" t="s">
        <v>1306</v>
      </c>
    </row>
    <row r="60" spans="1:16" ht="89.25" customHeight="1" x14ac:dyDescent="0.2">
      <c r="E60" s="29" t="s">
        <v>1303</v>
      </c>
    </row>
    <row r="61" spans="1:16" ht="12.75" customHeight="1" x14ac:dyDescent="0.2">
      <c r="A61" t="s">
        <v>51</v>
      </c>
      <c r="B61" s="5" t="s">
        <v>96</v>
      </c>
      <c r="C61" s="5" t="s">
        <v>1307</v>
      </c>
      <c r="D61" t="s">
        <v>53</v>
      </c>
      <c r="E61" s="24" t="s">
        <v>1308</v>
      </c>
      <c r="F61" s="25" t="s">
        <v>55</v>
      </c>
      <c r="G61" s="26">
        <v>3</v>
      </c>
      <c r="H61" s="25">
        <v>0</v>
      </c>
      <c r="I61" s="25">
        <f>ROUND(G61*H61,6)</f>
        <v>0</v>
      </c>
      <c r="L61" s="27">
        <v>0</v>
      </c>
      <c r="M61" s="22">
        <f>ROUND(ROUND(L61,2)*ROUND(G61,3),2)</f>
        <v>0</v>
      </c>
      <c r="N61" s="25" t="s">
        <v>172</v>
      </c>
      <c r="O61">
        <f>(M61*21)/100</f>
        <v>0</v>
      </c>
      <c r="P61" t="s">
        <v>27</v>
      </c>
    </row>
    <row r="62" spans="1:16" ht="12.75" customHeight="1" x14ac:dyDescent="0.2">
      <c r="A62" s="28" t="s">
        <v>57</v>
      </c>
      <c r="E62" s="29" t="s">
        <v>53</v>
      </c>
    </row>
    <row r="63" spans="1:16" ht="12.75" customHeight="1" x14ac:dyDescent="0.2">
      <c r="A63" s="28" t="s">
        <v>59</v>
      </c>
      <c r="E63" s="30" t="s">
        <v>1309</v>
      </c>
    </row>
    <row r="64" spans="1:16" ht="89.25" customHeight="1" x14ac:dyDescent="0.2">
      <c r="E64" s="29" t="s">
        <v>1310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4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1311</v>
      </c>
      <c r="M3" s="31">
        <f>Rekapitulace!C29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1311</v>
      </c>
      <c r="D4" s="32"/>
      <c r="E4" s="18" t="s">
        <v>1312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COUNTIFS(L8:L201,"=0",A8:A201,"P")+COUNTIFS(L8:L201,"",A8:A201,"P")+SUM(Q8:Q201)</f>
        <v>48</v>
      </c>
    </row>
    <row r="8" spans="1:20" ht="12.75" customHeight="1" x14ac:dyDescent="0.2">
      <c r="A8" t="s">
        <v>45</v>
      </c>
      <c r="C8" s="19" t="s">
        <v>1315</v>
      </c>
      <c r="E8" s="21" t="s">
        <v>1316</v>
      </c>
      <c r="J8" s="20">
        <f>0+J9+J118+J151+J192</f>
        <v>0</v>
      </c>
      <c r="K8" s="20">
        <f>0+K9+K118+K151+K192</f>
        <v>0</v>
      </c>
      <c r="L8" s="20">
        <f>0+L9+L118+L151+L192</f>
        <v>0</v>
      </c>
      <c r="M8" s="20">
        <f>0+M9+M118+M151+M192</f>
        <v>0</v>
      </c>
    </row>
    <row r="9" spans="1:20" ht="12.75" customHeight="1" x14ac:dyDescent="0.2">
      <c r="A9" t="s">
        <v>48</v>
      </c>
      <c r="C9" s="6" t="s">
        <v>49</v>
      </c>
      <c r="E9" s="23" t="s">
        <v>1317</v>
      </c>
      <c r="J9" s="22">
        <f>0</f>
        <v>0</v>
      </c>
      <c r="K9" s="22">
        <f>0</f>
        <v>0</v>
      </c>
      <c r="L9" s="22">
        <f>0+L10+L14+L18+L22+L26+L30+L34+L38+L42+L46+L50+L54+L58+L62+L66+L70+L74+L78+L82+L86+L90+L94+L98+L102+L106+L110+L114</f>
        <v>0</v>
      </c>
      <c r="M9" s="22">
        <f>0+M10+M14+M18+M22+M26+M30+M34+M38+M42+M46+M50+M54+M58+M62+M66+M70+M74+M78+M82+M86+M90+M94+M98+M102+M106+M110+M114</f>
        <v>0</v>
      </c>
    </row>
    <row r="10" spans="1:20" ht="12.75" customHeight="1" x14ac:dyDescent="0.2">
      <c r="A10" t="s">
        <v>51</v>
      </c>
      <c r="B10" s="5" t="s">
        <v>49</v>
      </c>
      <c r="C10" s="5" t="s">
        <v>175</v>
      </c>
      <c r="D10" t="s">
        <v>53</v>
      </c>
      <c r="E10" s="24" t="s">
        <v>176</v>
      </c>
      <c r="F10" s="25" t="s">
        <v>132</v>
      </c>
      <c r="G10" s="26">
        <v>100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64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58</v>
      </c>
    </row>
    <row r="12" spans="1:20" ht="12.75" customHeight="1" x14ac:dyDescent="0.2">
      <c r="A12" s="28" t="s">
        <v>59</v>
      </c>
      <c r="E12" s="30" t="s">
        <v>60</v>
      </c>
    </row>
    <row r="13" spans="1:20" ht="12.75" customHeight="1" x14ac:dyDescent="0.2">
      <c r="E13" s="29" t="s">
        <v>65</v>
      </c>
    </row>
    <row r="14" spans="1:20" ht="12.75" customHeight="1" x14ac:dyDescent="0.2">
      <c r="A14" t="s">
        <v>51</v>
      </c>
      <c r="B14" s="5" t="s">
        <v>27</v>
      </c>
      <c r="C14" s="5" t="s">
        <v>1318</v>
      </c>
      <c r="D14" t="s">
        <v>53</v>
      </c>
      <c r="E14" s="24" t="s">
        <v>1319</v>
      </c>
      <c r="F14" s="25" t="s">
        <v>132</v>
      </c>
      <c r="G14" s="26">
        <v>200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64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58</v>
      </c>
    </row>
    <row r="16" spans="1:20" ht="12.75" customHeight="1" x14ac:dyDescent="0.2">
      <c r="A16" s="28" t="s">
        <v>59</v>
      </c>
      <c r="E16" s="30" t="s">
        <v>60</v>
      </c>
    </row>
    <row r="17" spans="1:16" ht="12.75" customHeight="1" x14ac:dyDescent="0.2">
      <c r="E17" s="29" t="s">
        <v>65</v>
      </c>
    </row>
    <row r="18" spans="1:16" ht="12.75" customHeight="1" x14ac:dyDescent="0.2">
      <c r="A18" t="s">
        <v>51</v>
      </c>
      <c r="B18" s="5" t="s">
        <v>26</v>
      </c>
      <c r="C18" s="5" t="s">
        <v>1320</v>
      </c>
      <c r="D18" t="s">
        <v>53</v>
      </c>
      <c r="E18" s="24" t="s">
        <v>1321</v>
      </c>
      <c r="F18" s="25" t="s">
        <v>132</v>
      </c>
      <c r="G18" s="26">
        <v>360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64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58</v>
      </c>
    </row>
    <row r="20" spans="1:16" ht="12.75" customHeight="1" x14ac:dyDescent="0.2">
      <c r="A20" s="28" t="s">
        <v>59</v>
      </c>
      <c r="E20" s="30" t="s">
        <v>60</v>
      </c>
    </row>
    <row r="21" spans="1:16" ht="12.75" customHeight="1" x14ac:dyDescent="0.2">
      <c r="E21" s="29" t="s">
        <v>65</v>
      </c>
    </row>
    <row r="22" spans="1:16" ht="12.75" customHeight="1" x14ac:dyDescent="0.2">
      <c r="A22" t="s">
        <v>51</v>
      </c>
      <c r="B22" s="5" t="s">
        <v>68</v>
      </c>
      <c r="C22" s="5" t="s">
        <v>178</v>
      </c>
      <c r="D22" t="s">
        <v>53</v>
      </c>
      <c r="E22" s="24" t="s">
        <v>179</v>
      </c>
      <c r="F22" s="25" t="s">
        <v>55</v>
      </c>
      <c r="G22" s="26">
        <v>4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64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58</v>
      </c>
    </row>
    <row r="24" spans="1:16" ht="12.75" customHeight="1" x14ac:dyDescent="0.2">
      <c r="A24" s="28" t="s">
        <v>59</v>
      </c>
      <c r="E24" s="30" t="s">
        <v>60</v>
      </c>
    </row>
    <row r="25" spans="1:16" ht="12.75" customHeight="1" x14ac:dyDescent="0.2">
      <c r="E25" s="29" t="s">
        <v>65</v>
      </c>
    </row>
    <row r="26" spans="1:16" ht="12.75" customHeight="1" x14ac:dyDescent="0.2">
      <c r="A26" t="s">
        <v>51</v>
      </c>
      <c r="B26" s="5" t="s">
        <v>71</v>
      </c>
      <c r="C26" s="5" t="s">
        <v>1322</v>
      </c>
      <c r="D26" t="s">
        <v>53</v>
      </c>
      <c r="E26" s="24" t="s">
        <v>1323</v>
      </c>
      <c r="F26" s="25" t="s">
        <v>55</v>
      </c>
      <c r="G26" s="26">
        <v>28</v>
      </c>
      <c r="H26" s="25">
        <v>0</v>
      </c>
      <c r="I26" s="25">
        <f>ROUND(G26*H26,6)</f>
        <v>0</v>
      </c>
      <c r="L26" s="27">
        <v>0</v>
      </c>
      <c r="M26" s="22">
        <f>ROUND(ROUND(L26,2)*ROUND(G26,3),2)</f>
        <v>0</v>
      </c>
      <c r="N26" s="25" t="s">
        <v>64</v>
      </c>
      <c r="O26">
        <f>(M26*21)/100</f>
        <v>0</v>
      </c>
      <c r="P26" t="s">
        <v>27</v>
      </c>
    </row>
    <row r="27" spans="1:16" ht="12.75" customHeight="1" x14ac:dyDescent="0.2">
      <c r="A27" s="28" t="s">
        <v>57</v>
      </c>
      <c r="E27" s="29" t="s">
        <v>58</v>
      </c>
    </row>
    <row r="28" spans="1:16" ht="12.75" customHeight="1" x14ac:dyDescent="0.2">
      <c r="A28" s="28" t="s">
        <v>59</v>
      </c>
      <c r="E28" s="30" t="s">
        <v>60</v>
      </c>
    </row>
    <row r="29" spans="1:16" ht="12.75" customHeight="1" x14ac:dyDescent="0.2">
      <c r="E29" s="29" t="s">
        <v>65</v>
      </c>
    </row>
    <row r="30" spans="1:16" ht="12.75" customHeight="1" x14ac:dyDescent="0.2">
      <c r="A30" t="s">
        <v>51</v>
      </c>
      <c r="B30" s="5" t="s">
        <v>75</v>
      </c>
      <c r="C30" s="5" t="s">
        <v>975</v>
      </c>
      <c r="D30" t="s">
        <v>53</v>
      </c>
      <c r="E30" s="24" t="s">
        <v>976</v>
      </c>
      <c r="F30" s="25" t="s">
        <v>132</v>
      </c>
      <c r="G30" s="26">
        <v>300</v>
      </c>
      <c r="H30" s="25">
        <v>0</v>
      </c>
      <c r="I30" s="25">
        <f>ROUND(G30*H30,6)</f>
        <v>0</v>
      </c>
      <c r="L30" s="27">
        <v>0</v>
      </c>
      <c r="M30" s="22">
        <f>ROUND(ROUND(L30,2)*ROUND(G30,3),2)</f>
        <v>0</v>
      </c>
      <c r="N30" s="25" t="s">
        <v>64</v>
      </c>
      <c r="O30">
        <f>(M30*21)/100</f>
        <v>0</v>
      </c>
      <c r="P30" t="s">
        <v>27</v>
      </c>
    </row>
    <row r="31" spans="1:16" ht="12.75" customHeight="1" x14ac:dyDescent="0.2">
      <c r="A31" s="28" t="s">
        <v>57</v>
      </c>
      <c r="E31" s="29" t="s">
        <v>58</v>
      </c>
    </row>
    <row r="32" spans="1:16" ht="12.75" customHeight="1" x14ac:dyDescent="0.2">
      <c r="A32" s="28" t="s">
        <v>59</v>
      </c>
      <c r="E32" s="30" t="s">
        <v>60</v>
      </c>
    </row>
    <row r="33" spans="1:16" ht="12.75" customHeight="1" x14ac:dyDescent="0.2">
      <c r="E33" s="29" t="s">
        <v>65</v>
      </c>
    </row>
    <row r="34" spans="1:16" ht="12.75" customHeight="1" x14ac:dyDescent="0.2">
      <c r="A34" t="s">
        <v>51</v>
      </c>
      <c r="B34" s="5" t="s">
        <v>78</v>
      </c>
      <c r="C34" s="5" t="s">
        <v>1324</v>
      </c>
      <c r="D34" t="s">
        <v>53</v>
      </c>
      <c r="E34" s="24" t="s">
        <v>1325</v>
      </c>
      <c r="F34" s="25" t="s">
        <v>55</v>
      </c>
      <c r="G34" s="26">
        <v>28</v>
      </c>
      <c r="H34" s="25">
        <v>0</v>
      </c>
      <c r="I34" s="25">
        <f>ROUND(G34*H34,6)</f>
        <v>0</v>
      </c>
      <c r="L34" s="27">
        <v>0</v>
      </c>
      <c r="M34" s="22">
        <f>ROUND(ROUND(L34,2)*ROUND(G34,3),2)</f>
        <v>0</v>
      </c>
      <c r="N34" s="25" t="s">
        <v>64</v>
      </c>
      <c r="O34">
        <f>(M34*21)/100</f>
        <v>0</v>
      </c>
      <c r="P34" t="s">
        <v>27</v>
      </c>
    </row>
    <row r="35" spans="1:16" ht="12.75" customHeight="1" x14ac:dyDescent="0.2">
      <c r="A35" s="28" t="s">
        <v>57</v>
      </c>
      <c r="E35" s="29" t="s">
        <v>58</v>
      </c>
    </row>
    <row r="36" spans="1:16" ht="12.75" customHeight="1" x14ac:dyDescent="0.2">
      <c r="A36" s="28" t="s">
        <v>59</v>
      </c>
      <c r="E36" s="30" t="s">
        <v>60</v>
      </c>
    </row>
    <row r="37" spans="1:16" ht="12.75" customHeight="1" x14ac:dyDescent="0.2">
      <c r="E37" s="29" t="s">
        <v>65</v>
      </c>
    </row>
    <row r="38" spans="1:16" ht="12.75" customHeight="1" x14ac:dyDescent="0.2">
      <c r="A38" t="s">
        <v>51</v>
      </c>
      <c r="B38" s="5" t="s">
        <v>81</v>
      </c>
      <c r="C38" s="5" t="s">
        <v>1326</v>
      </c>
      <c r="D38" t="s">
        <v>53</v>
      </c>
      <c r="E38" s="24" t="s">
        <v>1327</v>
      </c>
      <c r="F38" s="25" t="s">
        <v>55</v>
      </c>
      <c r="G38" s="26">
        <v>18</v>
      </c>
      <c r="H38" s="25">
        <v>0</v>
      </c>
      <c r="I38" s="25">
        <f>ROUND(G38*H38,6)</f>
        <v>0</v>
      </c>
      <c r="L38" s="27">
        <v>0</v>
      </c>
      <c r="M38" s="22">
        <f>ROUND(ROUND(L38,2)*ROUND(G38,3),2)</f>
        <v>0</v>
      </c>
      <c r="N38" s="25" t="s">
        <v>64</v>
      </c>
      <c r="O38">
        <f>(M38*21)/100</f>
        <v>0</v>
      </c>
      <c r="P38" t="s">
        <v>27</v>
      </c>
    </row>
    <row r="39" spans="1:16" ht="12.75" customHeight="1" x14ac:dyDescent="0.2">
      <c r="A39" s="28" t="s">
        <v>57</v>
      </c>
      <c r="E39" s="29" t="s">
        <v>58</v>
      </c>
    </row>
    <row r="40" spans="1:16" ht="12.75" customHeight="1" x14ac:dyDescent="0.2">
      <c r="A40" s="28" t="s">
        <v>59</v>
      </c>
      <c r="E40" s="30" t="s">
        <v>60</v>
      </c>
    </row>
    <row r="41" spans="1:16" ht="12.75" customHeight="1" x14ac:dyDescent="0.2">
      <c r="E41" s="29" t="s">
        <v>65</v>
      </c>
    </row>
    <row r="42" spans="1:16" ht="12.75" customHeight="1" x14ac:dyDescent="0.2">
      <c r="A42" t="s">
        <v>51</v>
      </c>
      <c r="B42" s="5" t="s">
        <v>84</v>
      </c>
      <c r="C42" s="5" t="s">
        <v>1328</v>
      </c>
      <c r="D42" t="s">
        <v>53</v>
      </c>
      <c r="E42" s="24" t="s">
        <v>1329</v>
      </c>
      <c r="F42" s="25" t="s">
        <v>55</v>
      </c>
      <c r="G42" s="26">
        <v>14</v>
      </c>
      <c r="H42" s="25">
        <v>0</v>
      </c>
      <c r="I42" s="25">
        <f>ROUND(G42*H42,6)</f>
        <v>0</v>
      </c>
      <c r="L42" s="27">
        <v>0</v>
      </c>
      <c r="M42" s="22">
        <f>ROUND(ROUND(L42,2)*ROUND(G42,3),2)</f>
        <v>0</v>
      </c>
      <c r="N42" s="25" t="s">
        <v>64</v>
      </c>
      <c r="O42">
        <f>(M42*21)/100</f>
        <v>0</v>
      </c>
      <c r="P42" t="s">
        <v>27</v>
      </c>
    </row>
    <row r="43" spans="1:16" ht="12.75" customHeight="1" x14ac:dyDescent="0.2">
      <c r="A43" s="28" t="s">
        <v>57</v>
      </c>
      <c r="E43" s="29" t="s">
        <v>58</v>
      </c>
    </row>
    <row r="44" spans="1:16" ht="12.75" customHeight="1" x14ac:dyDescent="0.2">
      <c r="A44" s="28" t="s">
        <v>59</v>
      </c>
      <c r="E44" s="30" t="s">
        <v>60</v>
      </c>
    </row>
    <row r="45" spans="1:16" ht="12.75" customHeight="1" x14ac:dyDescent="0.2">
      <c r="E45" s="29" t="s">
        <v>65</v>
      </c>
    </row>
    <row r="46" spans="1:16" ht="12.75" customHeight="1" x14ac:dyDescent="0.2">
      <c r="A46" t="s">
        <v>51</v>
      </c>
      <c r="B46" s="5" t="s">
        <v>87</v>
      </c>
      <c r="C46" s="5" t="s">
        <v>1330</v>
      </c>
      <c r="D46" t="s">
        <v>53</v>
      </c>
      <c r="E46" s="24" t="s">
        <v>1331</v>
      </c>
      <c r="F46" s="25" t="s">
        <v>55</v>
      </c>
      <c r="G46" s="26">
        <v>14</v>
      </c>
      <c r="H46" s="25">
        <v>0</v>
      </c>
      <c r="I46" s="25">
        <f>ROUND(G46*H46,6)</f>
        <v>0</v>
      </c>
      <c r="L46" s="27">
        <v>0</v>
      </c>
      <c r="M46" s="22">
        <f>ROUND(ROUND(L46,2)*ROUND(G46,3),2)</f>
        <v>0</v>
      </c>
      <c r="N46" s="25" t="s">
        <v>64</v>
      </c>
      <c r="O46">
        <f>(M46*21)/100</f>
        <v>0</v>
      </c>
      <c r="P46" t="s">
        <v>27</v>
      </c>
    </row>
    <row r="47" spans="1:16" ht="12.75" customHeight="1" x14ac:dyDescent="0.2">
      <c r="A47" s="28" t="s">
        <v>57</v>
      </c>
      <c r="E47" s="29" t="s">
        <v>58</v>
      </c>
    </row>
    <row r="48" spans="1:16" ht="12.75" customHeight="1" x14ac:dyDescent="0.2">
      <c r="A48" s="28" t="s">
        <v>59</v>
      </c>
      <c r="E48" s="30" t="s">
        <v>60</v>
      </c>
    </row>
    <row r="49" spans="1:16" ht="12.75" customHeight="1" x14ac:dyDescent="0.2">
      <c r="E49" s="29" t="s">
        <v>65</v>
      </c>
    </row>
    <row r="50" spans="1:16" ht="12.75" customHeight="1" x14ac:dyDescent="0.2">
      <c r="A50" t="s">
        <v>51</v>
      </c>
      <c r="B50" s="5" t="s">
        <v>90</v>
      </c>
      <c r="C50" s="5" t="s">
        <v>1332</v>
      </c>
      <c r="D50" t="s">
        <v>53</v>
      </c>
      <c r="E50" s="24" t="s">
        <v>1333</v>
      </c>
      <c r="F50" s="25" t="s">
        <v>55</v>
      </c>
      <c r="G50" s="26">
        <v>1</v>
      </c>
      <c r="H50" s="25">
        <v>0</v>
      </c>
      <c r="I50" s="25">
        <f>ROUND(G50*H50,6)</f>
        <v>0</v>
      </c>
      <c r="L50" s="27">
        <v>0</v>
      </c>
      <c r="M50" s="22">
        <f>ROUND(ROUND(L50,2)*ROUND(G50,3),2)</f>
        <v>0</v>
      </c>
      <c r="N50" s="25" t="s">
        <v>64</v>
      </c>
      <c r="O50">
        <f>(M50*21)/100</f>
        <v>0</v>
      </c>
      <c r="P50" t="s">
        <v>27</v>
      </c>
    </row>
    <row r="51" spans="1:16" ht="12.75" customHeight="1" x14ac:dyDescent="0.2">
      <c r="A51" s="28" t="s">
        <v>57</v>
      </c>
      <c r="E51" s="29" t="s">
        <v>58</v>
      </c>
    </row>
    <row r="52" spans="1:16" ht="12.75" customHeight="1" x14ac:dyDescent="0.2">
      <c r="A52" s="28" t="s">
        <v>59</v>
      </c>
      <c r="E52" s="30" t="s">
        <v>60</v>
      </c>
    </row>
    <row r="53" spans="1:16" ht="12.75" customHeight="1" x14ac:dyDescent="0.2">
      <c r="E53" s="29" t="s">
        <v>65</v>
      </c>
    </row>
    <row r="54" spans="1:16" ht="12.75" customHeight="1" x14ac:dyDescent="0.2">
      <c r="A54" t="s">
        <v>51</v>
      </c>
      <c r="B54" s="5" t="s">
        <v>93</v>
      </c>
      <c r="C54" s="5" t="s">
        <v>1334</v>
      </c>
      <c r="D54" t="s">
        <v>53</v>
      </c>
      <c r="E54" s="24" t="s">
        <v>1335</v>
      </c>
      <c r="F54" s="25" t="s">
        <v>55</v>
      </c>
      <c r="G54" s="26">
        <v>16</v>
      </c>
      <c r="H54" s="25">
        <v>0</v>
      </c>
      <c r="I54" s="25">
        <f>ROUND(G54*H54,6)</f>
        <v>0</v>
      </c>
      <c r="L54" s="27">
        <v>0</v>
      </c>
      <c r="M54" s="22">
        <f>ROUND(ROUND(L54,2)*ROUND(G54,3),2)</f>
        <v>0</v>
      </c>
      <c r="N54" s="25" t="s">
        <v>64</v>
      </c>
      <c r="O54">
        <f>(M54*21)/100</f>
        <v>0</v>
      </c>
      <c r="P54" t="s">
        <v>27</v>
      </c>
    </row>
    <row r="55" spans="1:16" ht="12.75" customHeight="1" x14ac:dyDescent="0.2">
      <c r="A55" s="28" t="s">
        <v>57</v>
      </c>
      <c r="E55" s="29" t="s">
        <v>58</v>
      </c>
    </row>
    <row r="56" spans="1:16" ht="12.75" customHeight="1" x14ac:dyDescent="0.2">
      <c r="A56" s="28" t="s">
        <v>59</v>
      </c>
      <c r="E56" s="30" t="s">
        <v>60</v>
      </c>
    </row>
    <row r="57" spans="1:16" ht="12.75" customHeight="1" x14ac:dyDescent="0.2">
      <c r="E57" s="29" t="s">
        <v>65</v>
      </c>
    </row>
    <row r="58" spans="1:16" ht="12.75" customHeight="1" x14ac:dyDescent="0.2">
      <c r="A58" t="s">
        <v>51</v>
      </c>
      <c r="B58" s="5" t="s">
        <v>96</v>
      </c>
      <c r="C58" s="5" t="s">
        <v>1336</v>
      </c>
      <c r="D58" t="s">
        <v>53</v>
      </c>
      <c r="E58" s="24" t="s">
        <v>1337</v>
      </c>
      <c r="F58" s="25" t="s">
        <v>55</v>
      </c>
      <c r="G58" s="26">
        <v>14</v>
      </c>
      <c r="H58" s="25">
        <v>0</v>
      </c>
      <c r="I58" s="25">
        <f>ROUND(G58*H58,6)</f>
        <v>0</v>
      </c>
      <c r="L58" s="27">
        <v>0</v>
      </c>
      <c r="M58" s="22">
        <f>ROUND(ROUND(L58,2)*ROUND(G58,3),2)</f>
        <v>0</v>
      </c>
      <c r="N58" s="25" t="s">
        <v>64</v>
      </c>
      <c r="O58">
        <f>(M58*21)/100</f>
        <v>0</v>
      </c>
      <c r="P58" t="s">
        <v>27</v>
      </c>
    </row>
    <row r="59" spans="1:16" ht="12.75" customHeight="1" x14ac:dyDescent="0.2">
      <c r="A59" s="28" t="s">
        <v>57</v>
      </c>
      <c r="E59" s="29" t="s">
        <v>58</v>
      </c>
    </row>
    <row r="60" spans="1:16" ht="12.75" customHeight="1" x14ac:dyDescent="0.2">
      <c r="A60" s="28" t="s">
        <v>59</v>
      </c>
      <c r="E60" s="30" t="s">
        <v>60</v>
      </c>
    </row>
    <row r="61" spans="1:16" ht="12.75" customHeight="1" x14ac:dyDescent="0.2">
      <c r="E61" s="29" t="s">
        <v>65</v>
      </c>
    </row>
    <row r="62" spans="1:16" ht="12.75" customHeight="1" x14ac:dyDescent="0.2">
      <c r="A62" t="s">
        <v>51</v>
      </c>
      <c r="B62" s="5" t="s">
        <v>99</v>
      </c>
      <c r="C62" s="5" t="s">
        <v>1338</v>
      </c>
      <c r="D62" t="s">
        <v>53</v>
      </c>
      <c r="E62" s="24" t="s">
        <v>1339</v>
      </c>
      <c r="F62" s="25" t="s">
        <v>55</v>
      </c>
      <c r="G62" s="26">
        <v>1</v>
      </c>
      <c r="H62" s="25">
        <v>0</v>
      </c>
      <c r="I62" s="25">
        <f>ROUND(G62*H62,6)</f>
        <v>0</v>
      </c>
      <c r="L62" s="27">
        <v>0</v>
      </c>
      <c r="M62" s="22">
        <f>ROUND(ROUND(L62,2)*ROUND(G62,3),2)</f>
        <v>0</v>
      </c>
      <c r="N62" s="25" t="s">
        <v>64</v>
      </c>
      <c r="O62">
        <f>(M62*21)/100</f>
        <v>0</v>
      </c>
      <c r="P62" t="s">
        <v>27</v>
      </c>
    </row>
    <row r="63" spans="1:16" ht="12.75" customHeight="1" x14ac:dyDescent="0.2">
      <c r="A63" s="28" t="s">
        <v>57</v>
      </c>
      <c r="E63" s="29" t="s">
        <v>58</v>
      </c>
    </row>
    <row r="64" spans="1:16" ht="12.75" customHeight="1" x14ac:dyDescent="0.2">
      <c r="A64" s="28" t="s">
        <v>59</v>
      </c>
      <c r="E64" s="30" t="s">
        <v>60</v>
      </c>
    </row>
    <row r="65" spans="1:16" ht="12.75" customHeight="1" x14ac:dyDescent="0.2">
      <c r="E65" s="29" t="s">
        <v>65</v>
      </c>
    </row>
    <row r="66" spans="1:16" ht="12.75" customHeight="1" x14ac:dyDescent="0.2">
      <c r="A66" t="s">
        <v>51</v>
      </c>
      <c r="B66" s="5" t="s">
        <v>103</v>
      </c>
      <c r="C66" s="5" t="s">
        <v>1340</v>
      </c>
      <c r="D66" t="s">
        <v>53</v>
      </c>
      <c r="E66" s="24" t="s">
        <v>1341</v>
      </c>
      <c r="F66" s="25" t="s">
        <v>55</v>
      </c>
      <c r="G66" s="26">
        <v>1</v>
      </c>
      <c r="H66" s="25">
        <v>0</v>
      </c>
      <c r="I66" s="25">
        <f>ROUND(G66*H66,6)</f>
        <v>0</v>
      </c>
      <c r="L66" s="27">
        <v>0</v>
      </c>
      <c r="M66" s="22">
        <f>ROUND(ROUND(L66,2)*ROUND(G66,3),2)</f>
        <v>0</v>
      </c>
      <c r="N66" s="25" t="s">
        <v>64</v>
      </c>
      <c r="O66">
        <f>(M66*21)/100</f>
        <v>0</v>
      </c>
      <c r="P66" t="s">
        <v>27</v>
      </c>
    </row>
    <row r="67" spans="1:16" ht="12.75" customHeight="1" x14ac:dyDescent="0.2">
      <c r="A67" s="28" t="s">
        <v>57</v>
      </c>
      <c r="E67" s="29" t="s">
        <v>58</v>
      </c>
    </row>
    <row r="68" spans="1:16" ht="12.75" customHeight="1" x14ac:dyDescent="0.2">
      <c r="A68" s="28" t="s">
        <v>59</v>
      </c>
      <c r="E68" s="30" t="s">
        <v>60</v>
      </c>
    </row>
    <row r="69" spans="1:16" ht="12.75" customHeight="1" x14ac:dyDescent="0.2">
      <c r="E69" s="29" t="s">
        <v>65</v>
      </c>
    </row>
    <row r="70" spans="1:16" ht="12.75" customHeight="1" x14ac:dyDescent="0.2">
      <c r="A70" t="s">
        <v>51</v>
      </c>
      <c r="B70" s="5" t="s">
        <v>106</v>
      </c>
      <c r="C70" s="5" t="s">
        <v>1342</v>
      </c>
      <c r="D70" t="s">
        <v>53</v>
      </c>
      <c r="E70" s="24" t="s">
        <v>1343</v>
      </c>
      <c r="F70" s="25" t="s">
        <v>55</v>
      </c>
      <c r="G70" s="26">
        <v>3</v>
      </c>
      <c r="H70" s="25">
        <v>0</v>
      </c>
      <c r="I70" s="25">
        <f>ROUND(G70*H70,6)</f>
        <v>0</v>
      </c>
      <c r="L70" s="27">
        <v>0</v>
      </c>
      <c r="M70" s="22">
        <f>ROUND(ROUND(L70,2)*ROUND(G70,3),2)</f>
        <v>0</v>
      </c>
      <c r="N70" s="25" t="s">
        <v>64</v>
      </c>
      <c r="O70">
        <f>(M70*21)/100</f>
        <v>0</v>
      </c>
      <c r="P70" t="s">
        <v>27</v>
      </c>
    </row>
    <row r="71" spans="1:16" ht="12.75" customHeight="1" x14ac:dyDescent="0.2">
      <c r="A71" s="28" t="s">
        <v>57</v>
      </c>
      <c r="E71" s="29" t="s">
        <v>58</v>
      </c>
    </row>
    <row r="72" spans="1:16" ht="12.75" customHeight="1" x14ac:dyDescent="0.2">
      <c r="A72" s="28" t="s">
        <v>59</v>
      </c>
      <c r="E72" s="30" t="s">
        <v>60</v>
      </c>
    </row>
    <row r="73" spans="1:16" ht="12.75" customHeight="1" x14ac:dyDescent="0.2">
      <c r="E73" s="29" t="s">
        <v>65</v>
      </c>
    </row>
    <row r="74" spans="1:16" ht="12.75" customHeight="1" x14ac:dyDescent="0.2">
      <c r="A74" t="s">
        <v>51</v>
      </c>
      <c r="B74" s="5" t="s">
        <v>109</v>
      </c>
      <c r="C74" s="5" t="s">
        <v>1344</v>
      </c>
      <c r="D74" t="s">
        <v>53</v>
      </c>
      <c r="E74" s="24" t="s">
        <v>1345</v>
      </c>
      <c r="F74" s="25" t="s">
        <v>55</v>
      </c>
      <c r="G74" s="26">
        <v>3</v>
      </c>
      <c r="H74" s="25">
        <v>0</v>
      </c>
      <c r="I74" s="25">
        <f>ROUND(G74*H74,6)</f>
        <v>0</v>
      </c>
      <c r="L74" s="27">
        <v>0</v>
      </c>
      <c r="M74" s="22">
        <f>ROUND(ROUND(L74,2)*ROUND(G74,3),2)</f>
        <v>0</v>
      </c>
      <c r="N74" s="25" t="s">
        <v>64</v>
      </c>
      <c r="O74">
        <f>(M74*21)/100</f>
        <v>0</v>
      </c>
      <c r="P74" t="s">
        <v>27</v>
      </c>
    </row>
    <row r="75" spans="1:16" ht="12.75" customHeight="1" x14ac:dyDescent="0.2">
      <c r="A75" s="28" t="s">
        <v>57</v>
      </c>
      <c r="E75" s="29" t="s">
        <v>58</v>
      </c>
    </row>
    <row r="76" spans="1:16" ht="12.75" customHeight="1" x14ac:dyDescent="0.2">
      <c r="A76" s="28" t="s">
        <v>59</v>
      </c>
      <c r="E76" s="30" t="s">
        <v>60</v>
      </c>
    </row>
    <row r="77" spans="1:16" ht="12.75" customHeight="1" x14ac:dyDescent="0.2">
      <c r="E77" s="29" t="s">
        <v>65</v>
      </c>
    </row>
    <row r="78" spans="1:16" ht="12.75" customHeight="1" x14ac:dyDescent="0.2">
      <c r="A78" t="s">
        <v>51</v>
      </c>
      <c r="B78" s="5" t="s">
        <v>112</v>
      </c>
      <c r="C78" s="5" t="s">
        <v>1346</v>
      </c>
      <c r="D78" t="s">
        <v>53</v>
      </c>
      <c r="E78" s="24" t="s">
        <v>1347</v>
      </c>
      <c r="F78" s="25" t="s">
        <v>55</v>
      </c>
      <c r="G78" s="26">
        <v>4</v>
      </c>
      <c r="H78" s="25">
        <v>0</v>
      </c>
      <c r="I78" s="25">
        <f>ROUND(G78*H78,6)</f>
        <v>0</v>
      </c>
      <c r="L78" s="27">
        <v>0</v>
      </c>
      <c r="M78" s="22">
        <f>ROUND(ROUND(L78,2)*ROUND(G78,3),2)</f>
        <v>0</v>
      </c>
      <c r="N78" s="25" t="s">
        <v>64</v>
      </c>
      <c r="O78">
        <f>(M78*21)/100</f>
        <v>0</v>
      </c>
      <c r="P78" t="s">
        <v>27</v>
      </c>
    </row>
    <row r="79" spans="1:16" ht="12.75" customHeight="1" x14ac:dyDescent="0.2">
      <c r="A79" s="28" t="s">
        <v>57</v>
      </c>
      <c r="E79" s="29" t="s">
        <v>58</v>
      </c>
    </row>
    <row r="80" spans="1:16" ht="12.75" customHeight="1" x14ac:dyDescent="0.2">
      <c r="A80" s="28" t="s">
        <v>59</v>
      </c>
      <c r="E80" s="30" t="s">
        <v>60</v>
      </c>
    </row>
    <row r="81" spans="1:16" ht="12.75" customHeight="1" x14ac:dyDescent="0.2">
      <c r="E81" s="29" t="s">
        <v>65</v>
      </c>
    </row>
    <row r="82" spans="1:16" ht="12.75" customHeight="1" x14ac:dyDescent="0.2">
      <c r="A82" t="s">
        <v>51</v>
      </c>
      <c r="B82" s="5" t="s">
        <v>115</v>
      </c>
      <c r="C82" s="5" t="s">
        <v>1348</v>
      </c>
      <c r="D82" t="s">
        <v>53</v>
      </c>
      <c r="E82" s="24" t="s">
        <v>1349</v>
      </c>
      <c r="F82" s="25" t="s">
        <v>55</v>
      </c>
      <c r="G82" s="26">
        <v>1</v>
      </c>
      <c r="H82" s="25">
        <v>0</v>
      </c>
      <c r="I82" s="25">
        <f>ROUND(G82*H82,6)</f>
        <v>0</v>
      </c>
      <c r="L82" s="27">
        <v>0</v>
      </c>
      <c r="M82" s="22">
        <f>ROUND(ROUND(L82,2)*ROUND(G82,3),2)</f>
        <v>0</v>
      </c>
      <c r="N82" s="25" t="s">
        <v>64</v>
      </c>
      <c r="O82">
        <f>(M82*21)/100</f>
        <v>0</v>
      </c>
      <c r="P82" t="s">
        <v>27</v>
      </c>
    </row>
    <row r="83" spans="1:16" ht="12.75" customHeight="1" x14ac:dyDescent="0.2">
      <c r="A83" s="28" t="s">
        <v>57</v>
      </c>
      <c r="E83" s="29" t="s">
        <v>58</v>
      </c>
    </row>
    <row r="84" spans="1:16" ht="12.75" customHeight="1" x14ac:dyDescent="0.2">
      <c r="A84" s="28" t="s">
        <v>59</v>
      </c>
      <c r="E84" s="30" t="s">
        <v>60</v>
      </c>
    </row>
    <row r="85" spans="1:16" ht="12.75" customHeight="1" x14ac:dyDescent="0.2">
      <c r="E85" s="29" t="s">
        <v>65</v>
      </c>
    </row>
    <row r="86" spans="1:16" ht="12.75" customHeight="1" x14ac:dyDescent="0.2">
      <c r="A86" t="s">
        <v>51</v>
      </c>
      <c r="B86" s="5" t="s">
        <v>118</v>
      </c>
      <c r="C86" s="5" t="s">
        <v>1350</v>
      </c>
      <c r="D86" t="s">
        <v>53</v>
      </c>
      <c r="E86" s="24" t="s">
        <v>1351</v>
      </c>
      <c r="F86" s="25" t="s">
        <v>55</v>
      </c>
      <c r="G86" s="26">
        <v>1</v>
      </c>
      <c r="H86" s="25">
        <v>0</v>
      </c>
      <c r="I86" s="25">
        <f>ROUND(G86*H86,6)</f>
        <v>0</v>
      </c>
      <c r="L86" s="27">
        <v>0</v>
      </c>
      <c r="M86" s="22">
        <f>ROUND(ROUND(L86,2)*ROUND(G86,3),2)</f>
        <v>0</v>
      </c>
      <c r="N86" s="25" t="s">
        <v>64</v>
      </c>
      <c r="O86">
        <f>(M86*21)/100</f>
        <v>0</v>
      </c>
      <c r="P86" t="s">
        <v>27</v>
      </c>
    </row>
    <row r="87" spans="1:16" ht="12.75" customHeight="1" x14ac:dyDescent="0.2">
      <c r="A87" s="28" t="s">
        <v>57</v>
      </c>
      <c r="E87" s="29" t="s">
        <v>58</v>
      </c>
    </row>
    <row r="88" spans="1:16" ht="12.75" customHeight="1" x14ac:dyDescent="0.2">
      <c r="A88" s="28" t="s">
        <v>59</v>
      </c>
      <c r="E88" s="30" t="s">
        <v>60</v>
      </c>
    </row>
    <row r="89" spans="1:16" ht="12.75" customHeight="1" x14ac:dyDescent="0.2">
      <c r="E89" s="29" t="s">
        <v>65</v>
      </c>
    </row>
    <row r="90" spans="1:16" ht="12.75" customHeight="1" x14ac:dyDescent="0.2">
      <c r="A90" t="s">
        <v>51</v>
      </c>
      <c r="B90" s="5" t="s">
        <v>121</v>
      </c>
      <c r="C90" s="5" t="s">
        <v>1352</v>
      </c>
      <c r="D90" t="s">
        <v>53</v>
      </c>
      <c r="E90" s="24" t="s">
        <v>1353</v>
      </c>
      <c r="F90" s="25" t="s">
        <v>55</v>
      </c>
      <c r="G90" s="26">
        <v>1</v>
      </c>
      <c r="H90" s="25">
        <v>0</v>
      </c>
      <c r="I90" s="25">
        <f>ROUND(G90*H90,6)</f>
        <v>0</v>
      </c>
      <c r="L90" s="27">
        <v>0</v>
      </c>
      <c r="M90" s="22">
        <f>ROUND(ROUND(L90,2)*ROUND(G90,3),2)</f>
        <v>0</v>
      </c>
      <c r="N90" s="25" t="s">
        <v>64</v>
      </c>
      <c r="O90">
        <f>(M90*21)/100</f>
        <v>0</v>
      </c>
      <c r="P90" t="s">
        <v>27</v>
      </c>
    </row>
    <row r="91" spans="1:16" ht="12.75" customHeight="1" x14ac:dyDescent="0.2">
      <c r="A91" s="28" t="s">
        <v>57</v>
      </c>
      <c r="E91" s="29" t="s">
        <v>58</v>
      </c>
    </row>
    <row r="92" spans="1:16" ht="12.75" customHeight="1" x14ac:dyDescent="0.2">
      <c r="A92" s="28" t="s">
        <v>59</v>
      </c>
      <c r="E92" s="30" t="s">
        <v>60</v>
      </c>
    </row>
    <row r="93" spans="1:16" ht="12.75" customHeight="1" x14ac:dyDescent="0.2">
      <c r="E93" s="29" t="s">
        <v>65</v>
      </c>
    </row>
    <row r="94" spans="1:16" ht="12.75" customHeight="1" x14ac:dyDescent="0.2">
      <c r="A94" t="s">
        <v>51</v>
      </c>
      <c r="B94" s="5" t="s">
        <v>125</v>
      </c>
      <c r="C94" s="5" t="s">
        <v>1354</v>
      </c>
      <c r="D94" t="s">
        <v>53</v>
      </c>
      <c r="E94" s="24" t="s">
        <v>1355</v>
      </c>
      <c r="F94" s="25" t="s">
        <v>55</v>
      </c>
      <c r="G94" s="26">
        <v>1</v>
      </c>
      <c r="H94" s="25">
        <v>0</v>
      </c>
      <c r="I94" s="25">
        <f>ROUND(G94*H94,6)</f>
        <v>0</v>
      </c>
      <c r="L94" s="27">
        <v>0</v>
      </c>
      <c r="M94" s="22">
        <f>ROUND(ROUND(L94,2)*ROUND(G94,3),2)</f>
        <v>0</v>
      </c>
      <c r="N94" s="25" t="s">
        <v>64</v>
      </c>
      <c r="O94">
        <f>(M94*21)/100</f>
        <v>0</v>
      </c>
      <c r="P94" t="s">
        <v>27</v>
      </c>
    </row>
    <row r="95" spans="1:16" ht="12.75" customHeight="1" x14ac:dyDescent="0.2">
      <c r="A95" s="28" t="s">
        <v>57</v>
      </c>
      <c r="E95" s="29" t="s">
        <v>58</v>
      </c>
    </row>
    <row r="96" spans="1:16" ht="12.75" customHeight="1" x14ac:dyDescent="0.2">
      <c r="A96" s="28" t="s">
        <v>59</v>
      </c>
      <c r="E96" s="30" t="s">
        <v>60</v>
      </c>
    </row>
    <row r="97" spans="1:16" ht="12.75" customHeight="1" x14ac:dyDescent="0.2">
      <c r="E97" s="29" t="s">
        <v>65</v>
      </c>
    </row>
    <row r="98" spans="1:16" ht="12.75" customHeight="1" x14ac:dyDescent="0.2">
      <c r="A98" t="s">
        <v>51</v>
      </c>
      <c r="B98" s="5" t="s">
        <v>129</v>
      </c>
      <c r="C98" s="5" t="s">
        <v>1356</v>
      </c>
      <c r="D98" t="s">
        <v>53</v>
      </c>
      <c r="E98" s="24" t="s">
        <v>1357</v>
      </c>
      <c r="F98" s="25" t="s">
        <v>55</v>
      </c>
      <c r="G98" s="26">
        <v>1</v>
      </c>
      <c r="H98" s="25">
        <v>0</v>
      </c>
      <c r="I98" s="25">
        <f>ROUND(G98*H98,6)</f>
        <v>0</v>
      </c>
      <c r="L98" s="27">
        <v>0</v>
      </c>
      <c r="M98" s="22">
        <f>ROUND(ROUND(L98,2)*ROUND(G98,3),2)</f>
        <v>0</v>
      </c>
      <c r="N98" s="25" t="s">
        <v>64</v>
      </c>
      <c r="O98">
        <f>(M98*21)/100</f>
        <v>0</v>
      </c>
      <c r="P98" t="s">
        <v>27</v>
      </c>
    </row>
    <row r="99" spans="1:16" ht="12.75" customHeight="1" x14ac:dyDescent="0.2">
      <c r="A99" s="28" t="s">
        <v>57</v>
      </c>
      <c r="E99" s="29" t="s">
        <v>58</v>
      </c>
    </row>
    <row r="100" spans="1:16" ht="12.75" customHeight="1" x14ac:dyDescent="0.2">
      <c r="A100" s="28" t="s">
        <v>59</v>
      </c>
      <c r="E100" s="30" t="s">
        <v>60</v>
      </c>
    </row>
    <row r="101" spans="1:16" ht="12.75" customHeight="1" x14ac:dyDescent="0.2">
      <c r="E101" s="29" t="s">
        <v>65</v>
      </c>
    </row>
    <row r="102" spans="1:16" ht="12.75" customHeight="1" x14ac:dyDescent="0.2">
      <c r="A102" t="s">
        <v>51</v>
      </c>
      <c r="B102" s="5" t="s">
        <v>133</v>
      </c>
      <c r="C102" s="5" t="s">
        <v>100</v>
      </c>
      <c r="D102" t="s">
        <v>53</v>
      </c>
      <c r="E102" s="24" t="s">
        <v>101</v>
      </c>
      <c r="F102" s="25" t="s">
        <v>102</v>
      </c>
      <c r="G102" s="26">
        <v>32</v>
      </c>
      <c r="H102" s="25">
        <v>0</v>
      </c>
      <c r="I102" s="25">
        <f>ROUND(G102*H102,6)</f>
        <v>0</v>
      </c>
      <c r="L102" s="27">
        <v>0</v>
      </c>
      <c r="M102" s="22">
        <f>ROUND(ROUND(L102,2)*ROUND(G102,3),2)</f>
        <v>0</v>
      </c>
      <c r="N102" s="25" t="s">
        <v>64</v>
      </c>
      <c r="O102">
        <f>(M102*21)/100</f>
        <v>0</v>
      </c>
      <c r="P102" t="s">
        <v>27</v>
      </c>
    </row>
    <row r="103" spans="1:16" ht="12.75" customHeight="1" x14ac:dyDescent="0.2">
      <c r="A103" s="28" t="s">
        <v>57</v>
      </c>
      <c r="E103" s="29" t="s">
        <v>58</v>
      </c>
    </row>
    <row r="104" spans="1:16" ht="12.75" customHeight="1" x14ac:dyDescent="0.2">
      <c r="A104" s="28" t="s">
        <v>59</v>
      </c>
      <c r="E104" s="30" t="s">
        <v>60</v>
      </c>
    </row>
    <row r="105" spans="1:16" ht="12.75" customHeight="1" x14ac:dyDescent="0.2">
      <c r="E105" s="29" t="s">
        <v>65</v>
      </c>
    </row>
    <row r="106" spans="1:16" ht="12.75" customHeight="1" x14ac:dyDescent="0.2">
      <c r="A106" t="s">
        <v>51</v>
      </c>
      <c r="B106" s="5" t="s">
        <v>136</v>
      </c>
      <c r="C106" s="5" t="s">
        <v>219</v>
      </c>
      <c r="D106" t="s">
        <v>53</v>
      </c>
      <c r="E106" s="24" t="s">
        <v>220</v>
      </c>
      <c r="F106" s="25" t="s">
        <v>102</v>
      </c>
      <c r="G106" s="26">
        <v>10</v>
      </c>
      <c r="H106" s="25">
        <v>0</v>
      </c>
      <c r="I106" s="25">
        <f>ROUND(G106*H106,6)</f>
        <v>0</v>
      </c>
      <c r="L106" s="27">
        <v>0</v>
      </c>
      <c r="M106" s="22">
        <f>ROUND(ROUND(L106,2)*ROUND(G106,3),2)</f>
        <v>0</v>
      </c>
      <c r="N106" s="25" t="s">
        <v>64</v>
      </c>
      <c r="O106">
        <f>(M106*21)/100</f>
        <v>0</v>
      </c>
      <c r="P106" t="s">
        <v>27</v>
      </c>
    </row>
    <row r="107" spans="1:16" ht="12.75" customHeight="1" x14ac:dyDescent="0.2">
      <c r="A107" s="28" t="s">
        <v>57</v>
      </c>
      <c r="E107" s="29" t="s">
        <v>58</v>
      </c>
    </row>
    <row r="108" spans="1:16" ht="12.75" customHeight="1" x14ac:dyDescent="0.2">
      <c r="A108" s="28" t="s">
        <v>59</v>
      </c>
      <c r="E108" s="30" t="s">
        <v>60</v>
      </c>
    </row>
    <row r="109" spans="1:16" ht="12.75" customHeight="1" x14ac:dyDescent="0.2">
      <c r="E109" s="29" t="s">
        <v>65</v>
      </c>
    </row>
    <row r="110" spans="1:16" ht="12.75" customHeight="1" x14ac:dyDescent="0.2">
      <c r="A110" t="s">
        <v>51</v>
      </c>
      <c r="B110" s="5" t="s">
        <v>139</v>
      </c>
      <c r="C110" s="5" t="s">
        <v>1358</v>
      </c>
      <c r="D110" t="s">
        <v>53</v>
      </c>
      <c r="E110" s="24" t="s">
        <v>1359</v>
      </c>
      <c r="F110" s="25" t="s">
        <v>102</v>
      </c>
      <c r="G110" s="26">
        <v>24</v>
      </c>
      <c r="H110" s="25">
        <v>0</v>
      </c>
      <c r="I110" s="25">
        <f>ROUND(G110*H110,6)</f>
        <v>0</v>
      </c>
      <c r="L110" s="27">
        <v>0</v>
      </c>
      <c r="M110" s="22">
        <f>ROUND(ROUND(L110,2)*ROUND(G110,3),2)</f>
        <v>0</v>
      </c>
      <c r="N110" s="25" t="s">
        <v>64</v>
      </c>
      <c r="O110">
        <f>(M110*21)/100</f>
        <v>0</v>
      </c>
      <c r="P110" t="s">
        <v>27</v>
      </c>
    </row>
    <row r="111" spans="1:16" ht="12.75" customHeight="1" x14ac:dyDescent="0.2">
      <c r="A111" s="28" t="s">
        <v>57</v>
      </c>
      <c r="E111" s="29" t="s">
        <v>58</v>
      </c>
    </row>
    <row r="112" spans="1:16" ht="12.75" customHeight="1" x14ac:dyDescent="0.2">
      <c r="A112" s="28" t="s">
        <v>59</v>
      </c>
      <c r="E112" s="30" t="s">
        <v>60</v>
      </c>
    </row>
    <row r="113" spans="1:16" ht="12.75" customHeight="1" x14ac:dyDescent="0.2">
      <c r="E113" s="29" t="s">
        <v>65</v>
      </c>
    </row>
    <row r="114" spans="1:16" ht="12.75" customHeight="1" x14ac:dyDescent="0.2">
      <c r="A114" t="s">
        <v>51</v>
      </c>
      <c r="B114" s="5" t="s">
        <v>142</v>
      </c>
      <c r="C114" s="5" t="s">
        <v>1360</v>
      </c>
      <c r="D114" t="s">
        <v>53</v>
      </c>
      <c r="E114" s="24" t="s">
        <v>1361</v>
      </c>
      <c r="F114" s="25" t="s">
        <v>102</v>
      </c>
      <c r="G114" s="26">
        <v>8</v>
      </c>
      <c r="H114" s="25">
        <v>0</v>
      </c>
      <c r="I114" s="25">
        <f>ROUND(G114*H114,6)</f>
        <v>0</v>
      </c>
      <c r="L114" s="27">
        <v>0</v>
      </c>
      <c r="M114" s="22">
        <f>ROUND(ROUND(L114,2)*ROUND(G114,3),2)</f>
        <v>0</v>
      </c>
      <c r="N114" s="25" t="s">
        <v>64</v>
      </c>
      <c r="O114">
        <f>(M114*21)/100</f>
        <v>0</v>
      </c>
      <c r="P114" t="s">
        <v>27</v>
      </c>
    </row>
    <row r="115" spans="1:16" ht="12.75" customHeight="1" x14ac:dyDescent="0.2">
      <c r="A115" s="28" t="s">
        <v>57</v>
      </c>
      <c r="E115" s="29" t="s">
        <v>58</v>
      </c>
    </row>
    <row r="116" spans="1:16" ht="12.75" customHeight="1" x14ac:dyDescent="0.2">
      <c r="A116" s="28" t="s">
        <v>59</v>
      </c>
      <c r="E116" s="30" t="s">
        <v>60</v>
      </c>
    </row>
    <row r="117" spans="1:16" ht="12.75" customHeight="1" x14ac:dyDescent="0.2">
      <c r="E117" s="29" t="s">
        <v>65</v>
      </c>
    </row>
    <row r="118" spans="1:16" ht="12.75" customHeight="1" x14ac:dyDescent="0.2">
      <c r="A118" t="s">
        <v>48</v>
      </c>
      <c r="C118" s="6" t="s">
        <v>27</v>
      </c>
      <c r="E118" s="23" t="s">
        <v>1362</v>
      </c>
      <c r="J118" s="22">
        <f>0</f>
        <v>0</v>
      </c>
      <c r="K118" s="22">
        <f>0</f>
        <v>0</v>
      </c>
      <c r="L118" s="22">
        <f>0+L119+L123+L127+L131+L135+L139+L143+L147</f>
        <v>0</v>
      </c>
      <c r="M118" s="22">
        <f>0+M119+M123+M127+M131+M135+M139+M143+M147</f>
        <v>0</v>
      </c>
    </row>
    <row r="119" spans="1:16" ht="12.75" customHeight="1" x14ac:dyDescent="0.2">
      <c r="A119" t="s">
        <v>51</v>
      </c>
      <c r="B119" s="5" t="s">
        <v>145</v>
      </c>
      <c r="C119" s="5" t="s">
        <v>1363</v>
      </c>
      <c r="D119" t="s">
        <v>53</v>
      </c>
      <c r="E119" s="24" t="s">
        <v>1364</v>
      </c>
      <c r="F119" s="25" t="s">
        <v>132</v>
      </c>
      <c r="G119" s="26">
        <v>550</v>
      </c>
      <c r="H119" s="25">
        <v>0</v>
      </c>
      <c r="I119" s="25">
        <f>ROUND(G119*H119,6)</f>
        <v>0</v>
      </c>
      <c r="L119" s="27">
        <v>0</v>
      </c>
      <c r="M119" s="22">
        <f>ROUND(ROUND(L119,2)*ROUND(G119,3),2)</f>
        <v>0</v>
      </c>
      <c r="N119" s="25" t="s">
        <v>64</v>
      </c>
      <c r="O119">
        <f>(M119*21)/100</f>
        <v>0</v>
      </c>
      <c r="P119" t="s">
        <v>27</v>
      </c>
    </row>
    <row r="120" spans="1:16" ht="12.75" customHeight="1" x14ac:dyDescent="0.2">
      <c r="A120" s="28" t="s">
        <v>57</v>
      </c>
      <c r="E120" s="29" t="s">
        <v>58</v>
      </c>
    </row>
    <row r="121" spans="1:16" ht="12.75" customHeight="1" x14ac:dyDescent="0.2">
      <c r="A121" s="28" t="s">
        <v>59</v>
      </c>
      <c r="E121" s="30" t="s">
        <v>60</v>
      </c>
    </row>
    <row r="122" spans="1:16" ht="12.75" customHeight="1" x14ac:dyDescent="0.2">
      <c r="E122" s="29" t="s">
        <v>65</v>
      </c>
    </row>
    <row r="123" spans="1:16" ht="12.75" customHeight="1" x14ac:dyDescent="0.2">
      <c r="A123" t="s">
        <v>51</v>
      </c>
      <c r="B123" s="5" t="s">
        <v>150</v>
      </c>
      <c r="C123" s="5" t="s">
        <v>130</v>
      </c>
      <c r="D123" t="s">
        <v>53</v>
      </c>
      <c r="E123" s="24" t="s">
        <v>131</v>
      </c>
      <c r="F123" s="25" t="s">
        <v>132</v>
      </c>
      <c r="G123" s="26">
        <v>100</v>
      </c>
      <c r="H123" s="25">
        <v>0</v>
      </c>
      <c r="I123" s="25">
        <f>ROUND(G123*H123,6)</f>
        <v>0</v>
      </c>
      <c r="L123" s="27">
        <v>0</v>
      </c>
      <c r="M123" s="22">
        <f>ROUND(ROUND(L123,2)*ROUND(G123,3),2)</f>
        <v>0</v>
      </c>
      <c r="N123" s="25" t="s">
        <v>64</v>
      </c>
      <c r="O123">
        <f>(M123*21)/100</f>
        <v>0</v>
      </c>
      <c r="P123" t="s">
        <v>27</v>
      </c>
    </row>
    <row r="124" spans="1:16" ht="12.75" customHeight="1" x14ac:dyDescent="0.2">
      <c r="A124" s="28" t="s">
        <v>57</v>
      </c>
      <c r="E124" s="29" t="s">
        <v>58</v>
      </c>
    </row>
    <row r="125" spans="1:16" ht="12.75" customHeight="1" x14ac:dyDescent="0.2">
      <c r="A125" s="28" t="s">
        <v>59</v>
      </c>
      <c r="E125" s="30" t="s">
        <v>60</v>
      </c>
    </row>
    <row r="126" spans="1:16" ht="12.75" customHeight="1" x14ac:dyDescent="0.2">
      <c r="E126" s="29" t="s">
        <v>65</v>
      </c>
    </row>
    <row r="127" spans="1:16" ht="12.75" customHeight="1" x14ac:dyDescent="0.2">
      <c r="A127" t="s">
        <v>51</v>
      </c>
      <c r="B127" s="5" t="s">
        <v>154</v>
      </c>
      <c r="C127" s="5" t="s">
        <v>1365</v>
      </c>
      <c r="D127" t="s">
        <v>53</v>
      </c>
      <c r="E127" s="24" t="s">
        <v>1366</v>
      </c>
      <c r="F127" s="25" t="s">
        <v>132</v>
      </c>
      <c r="G127" s="26">
        <v>74</v>
      </c>
      <c r="H127" s="25">
        <v>0</v>
      </c>
      <c r="I127" s="25">
        <f>ROUND(G127*H127,6)</f>
        <v>0</v>
      </c>
      <c r="L127" s="27">
        <v>0</v>
      </c>
      <c r="M127" s="22">
        <f>ROUND(ROUND(L127,2)*ROUND(G127,3),2)</f>
        <v>0</v>
      </c>
      <c r="N127" s="25" t="s">
        <v>64</v>
      </c>
      <c r="O127">
        <f>(M127*21)/100</f>
        <v>0</v>
      </c>
      <c r="P127" t="s">
        <v>27</v>
      </c>
    </row>
    <row r="128" spans="1:16" ht="12.75" customHeight="1" x14ac:dyDescent="0.2">
      <c r="A128" s="28" t="s">
        <v>57</v>
      </c>
      <c r="E128" s="29" t="s">
        <v>58</v>
      </c>
    </row>
    <row r="129" spans="1:16" ht="12.75" customHeight="1" x14ac:dyDescent="0.2">
      <c r="A129" s="28" t="s">
        <v>59</v>
      </c>
      <c r="E129" s="30" t="s">
        <v>60</v>
      </c>
    </row>
    <row r="130" spans="1:16" ht="12.75" customHeight="1" x14ac:dyDescent="0.2">
      <c r="E130" s="29" t="s">
        <v>65</v>
      </c>
    </row>
    <row r="131" spans="1:16" ht="12.75" customHeight="1" x14ac:dyDescent="0.2">
      <c r="A131" t="s">
        <v>51</v>
      </c>
      <c r="B131" s="5" t="s">
        <v>157</v>
      </c>
      <c r="C131" s="5" t="s">
        <v>134</v>
      </c>
      <c r="D131" t="s">
        <v>53</v>
      </c>
      <c r="E131" s="24" t="s">
        <v>135</v>
      </c>
      <c r="F131" s="25" t="s">
        <v>132</v>
      </c>
      <c r="G131" s="26">
        <v>260</v>
      </c>
      <c r="H131" s="25">
        <v>0</v>
      </c>
      <c r="I131" s="25">
        <f>ROUND(G131*H131,6)</f>
        <v>0</v>
      </c>
      <c r="L131" s="27">
        <v>0</v>
      </c>
      <c r="M131" s="22">
        <f>ROUND(ROUND(L131,2)*ROUND(G131,3),2)</f>
        <v>0</v>
      </c>
      <c r="N131" s="25" t="s">
        <v>64</v>
      </c>
      <c r="O131">
        <f>(M131*21)/100</f>
        <v>0</v>
      </c>
      <c r="P131" t="s">
        <v>27</v>
      </c>
    </row>
    <row r="132" spans="1:16" ht="12.75" customHeight="1" x14ac:dyDescent="0.2">
      <c r="A132" s="28" t="s">
        <v>57</v>
      </c>
      <c r="E132" s="29" t="s">
        <v>58</v>
      </c>
    </row>
    <row r="133" spans="1:16" ht="12.75" customHeight="1" x14ac:dyDescent="0.2">
      <c r="A133" s="28" t="s">
        <v>59</v>
      </c>
      <c r="E133" s="30" t="s">
        <v>60</v>
      </c>
    </row>
    <row r="134" spans="1:16" ht="12.75" customHeight="1" x14ac:dyDescent="0.2">
      <c r="E134" s="29" t="s">
        <v>65</v>
      </c>
    </row>
    <row r="135" spans="1:16" ht="12.75" customHeight="1" x14ac:dyDescent="0.2">
      <c r="A135" t="s">
        <v>51</v>
      </c>
      <c r="B135" s="5" t="s">
        <v>342</v>
      </c>
      <c r="C135" s="5" t="s">
        <v>1367</v>
      </c>
      <c r="D135" t="s">
        <v>53</v>
      </c>
      <c r="E135" s="24" t="s">
        <v>1368</v>
      </c>
      <c r="F135" s="25" t="s">
        <v>55</v>
      </c>
      <c r="G135" s="26">
        <v>48</v>
      </c>
      <c r="H135" s="25">
        <v>0</v>
      </c>
      <c r="I135" s="25">
        <f>ROUND(G135*H135,6)</f>
        <v>0</v>
      </c>
      <c r="L135" s="27">
        <v>0</v>
      </c>
      <c r="M135" s="22">
        <f>ROUND(ROUND(L135,2)*ROUND(G135,3),2)</f>
        <v>0</v>
      </c>
      <c r="N135" s="25" t="s">
        <v>64</v>
      </c>
      <c r="O135">
        <f>(M135*21)/100</f>
        <v>0</v>
      </c>
      <c r="P135" t="s">
        <v>27</v>
      </c>
    </row>
    <row r="136" spans="1:16" ht="12.75" customHeight="1" x14ac:dyDescent="0.2">
      <c r="A136" s="28" t="s">
        <v>57</v>
      </c>
      <c r="E136" s="29" t="s">
        <v>58</v>
      </c>
    </row>
    <row r="137" spans="1:16" ht="12.75" customHeight="1" x14ac:dyDescent="0.2">
      <c r="A137" s="28" t="s">
        <v>59</v>
      </c>
      <c r="E137" s="30" t="s">
        <v>60</v>
      </c>
    </row>
    <row r="138" spans="1:16" ht="12.75" customHeight="1" x14ac:dyDescent="0.2">
      <c r="E138" s="29" t="s">
        <v>65</v>
      </c>
    </row>
    <row r="139" spans="1:16" ht="12.75" customHeight="1" x14ac:dyDescent="0.2">
      <c r="A139" t="s">
        <v>51</v>
      </c>
      <c r="B139" s="5" t="s">
        <v>345</v>
      </c>
      <c r="C139" s="5" t="s">
        <v>1369</v>
      </c>
      <c r="D139" t="s">
        <v>53</v>
      </c>
      <c r="E139" s="24" t="s">
        <v>1370</v>
      </c>
      <c r="F139" s="25" t="s">
        <v>55</v>
      </c>
      <c r="G139" s="26">
        <v>4</v>
      </c>
      <c r="H139" s="25">
        <v>0</v>
      </c>
      <c r="I139" s="25">
        <f>ROUND(G139*H139,6)</f>
        <v>0</v>
      </c>
      <c r="L139" s="27">
        <v>0</v>
      </c>
      <c r="M139" s="22">
        <f>ROUND(ROUND(L139,2)*ROUND(G139,3),2)</f>
        <v>0</v>
      </c>
      <c r="N139" s="25" t="s">
        <v>64</v>
      </c>
      <c r="O139">
        <f>(M139*21)/100</f>
        <v>0</v>
      </c>
      <c r="P139" t="s">
        <v>27</v>
      </c>
    </row>
    <row r="140" spans="1:16" ht="12.75" customHeight="1" x14ac:dyDescent="0.2">
      <c r="A140" s="28" t="s">
        <v>57</v>
      </c>
      <c r="E140" s="29" t="s">
        <v>58</v>
      </c>
    </row>
    <row r="141" spans="1:16" ht="12.75" customHeight="1" x14ac:dyDescent="0.2">
      <c r="A141" s="28" t="s">
        <v>59</v>
      </c>
      <c r="E141" s="30" t="s">
        <v>60</v>
      </c>
    </row>
    <row r="142" spans="1:16" ht="12.75" customHeight="1" x14ac:dyDescent="0.2">
      <c r="E142" s="29" t="s">
        <v>65</v>
      </c>
    </row>
    <row r="143" spans="1:16" ht="12.75" customHeight="1" x14ac:dyDescent="0.2">
      <c r="A143" t="s">
        <v>51</v>
      </c>
      <c r="B143" s="5" t="s">
        <v>348</v>
      </c>
      <c r="C143" s="5" t="s">
        <v>1371</v>
      </c>
      <c r="D143" t="s">
        <v>53</v>
      </c>
      <c r="E143" s="24" t="s">
        <v>1372</v>
      </c>
      <c r="F143" s="25" t="s">
        <v>972</v>
      </c>
      <c r="G143" s="26">
        <v>10</v>
      </c>
      <c r="H143" s="25">
        <v>0</v>
      </c>
      <c r="I143" s="25">
        <f>ROUND(G143*H143,6)</f>
        <v>0</v>
      </c>
      <c r="L143" s="27">
        <v>0</v>
      </c>
      <c r="M143" s="22">
        <f>ROUND(ROUND(L143,2)*ROUND(G143,3),2)</f>
        <v>0</v>
      </c>
      <c r="N143" s="25" t="s">
        <v>64</v>
      </c>
      <c r="O143">
        <f>(M143*21)/100</f>
        <v>0</v>
      </c>
      <c r="P143" t="s">
        <v>27</v>
      </c>
    </row>
    <row r="144" spans="1:16" ht="12.75" customHeight="1" x14ac:dyDescent="0.2">
      <c r="A144" s="28" t="s">
        <v>57</v>
      </c>
      <c r="E144" s="29" t="s">
        <v>58</v>
      </c>
    </row>
    <row r="145" spans="1:16" ht="12.75" customHeight="1" x14ac:dyDescent="0.2">
      <c r="A145" s="28" t="s">
        <v>59</v>
      </c>
      <c r="E145" s="30" t="s">
        <v>60</v>
      </c>
    </row>
    <row r="146" spans="1:16" ht="12.75" customHeight="1" x14ac:dyDescent="0.2">
      <c r="E146" s="29" t="s">
        <v>65</v>
      </c>
    </row>
    <row r="147" spans="1:16" ht="12.75" customHeight="1" x14ac:dyDescent="0.2">
      <c r="A147" t="s">
        <v>51</v>
      </c>
      <c r="B147" s="5" t="s">
        <v>351</v>
      </c>
      <c r="C147" s="5" t="s">
        <v>1373</v>
      </c>
      <c r="D147" t="s">
        <v>53</v>
      </c>
      <c r="E147" s="24" t="s">
        <v>1374</v>
      </c>
      <c r="F147" s="25" t="s">
        <v>55</v>
      </c>
      <c r="G147" s="26">
        <v>9</v>
      </c>
      <c r="H147" s="25">
        <v>0</v>
      </c>
      <c r="I147" s="25">
        <f>ROUND(G147*H147,6)</f>
        <v>0</v>
      </c>
      <c r="L147" s="27">
        <v>0</v>
      </c>
      <c r="M147" s="22">
        <f>ROUND(ROUND(L147,2)*ROUND(G147,3),2)</f>
        <v>0</v>
      </c>
      <c r="N147" s="25" t="s">
        <v>64</v>
      </c>
      <c r="O147">
        <f>(M147*21)/100</f>
        <v>0</v>
      </c>
      <c r="P147" t="s">
        <v>27</v>
      </c>
    </row>
    <row r="148" spans="1:16" ht="12.75" customHeight="1" x14ac:dyDescent="0.2">
      <c r="A148" s="28" t="s">
        <v>57</v>
      </c>
      <c r="E148" s="29" t="s">
        <v>58</v>
      </c>
    </row>
    <row r="149" spans="1:16" ht="12.75" customHeight="1" x14ac:dyDescent="0.2">
      <c r="A149" s="28" t="s">
        <v>59</v>
      </c>
      <c r="E149" s="30" t="s">
        <v>60</v>
      </c>
    </row>
    <row r="150" spans="1:16" ht="12.75" customHeight="1" x14ac:dyDescent="0.2">
      <c r="E150" s="29" t="s">
        <v>65</v>
      </c>
    </row>
    <row r="151" spans="1:16" ht="12.75" customHeight="1" x14ac:dyDescent="0.2">
      <c r="A151" t="s">
        <v>48</v>
      </c>
      <c r="C151" s="6" t="s">
        <v>26</v>
      </c>
      <c r="E151" s="23" t="s">
        <v>124</v>
      </c>
      <c r="J151" s="22">
        <f>0</f>
        <v>0</v>
      </c>
      <c r="K151" s="22">
        <f>0</f>
        <v>0</v>
      </c>
      <c r="L151" s="22">
        <f>0+L152+L156+L160+L164+L168+L172+L176+L180+L184+L188</f>
        <v>0</v>
      </c>
      <c r="M151" s="22">
        <f>0+M152+M156+M160+M164+M168+M172+M176+M180+M184+M188</f>
        <v>0</v>
      </c>
    </row>
    <row r="152" spans="1:16" ht="12.75" customHeight="1" x14ac:dyDescent="0.2">
      <c r="A152" t="s">
        <v>51</v>
      </c>
      <c r="B152" s="5" t="s">
        <v>354</v>
      </c>
      <c r="C152" s="5" t="s">
        <v>1375</v>
      </c>
      <c r="D152" t="s">
        <v>53</v>
      </c>
      <c r="E152" s="24" t="s">
        <v>1376</v>
      </c>
      <c r="F152" s="25" t="s">
        <v>128</v>
      </c>
      <c r="G152" s="26">
        <v>6</v>
      </c>
      <c r="H152" s="25">
        <v>0</v>
      </c>
      <c r="I152" s="25">
        <f>ROUND(G152*H152,6)</f>
        <v>0</v>
      </c>
      <c r="L152" s="27">
        <v>0</v>
      </c>
      <c r="M152" s="22">
        <f>ROUND(ROUND(L152,2)*ROUND(G152,3),2)</f>
        <v>0</v>
      </c>
      <c r="N152" s="25" t="s">
        <v>64</v>
      </c>
      <c r="O152">
        <f>(M152*21)/100</f>
        <v>0</v>
      </c>
      <c r="P152" t="s">
        <v>27</v>
      </c>
    </row>
    <row r="153" spans="1:16" ht="12.75" customHeight="1" x14ac:dyDescent="0.2">
      <c r="A153" s="28" t="s">
        <v>57</v>
      </c>
      <c r="E153" s="29" t="s">
        <v>58</v>
      </c>
    </row>
    <row r="154" spans="1:16" ht="12.75" customHeight="1" x14ac:dyDescent="0.2">
      <c r="A154" s="28" t="s">
        <v>59</v>
      </c>
      <c r="E154" s="30" t="s">
        <v>60</v>
      </c>
    </row>
    <row r="155" spans="1:16" ht="12.75" customHeight="1" x14ac:dyDescent="0.2">
      <c r="E155" s="29" t="s">
        <v>65</v>
      </c>
    </row>
    <row r="156" spans="1:16" ht="12.75" customHeight="1" x14ac:dyDescent="0.2">
      <c r="A156" t="s">
        <v>51</v>
      </c>
      <c r="B156" s="5" t="s">
        <v>357</v>
      </c>
      <c r="C156" s="5" t="s">
        <v>126</v>
      </c>
      <c r="D156" t="s">
        <v>53</v>
      </c>
      <c r="E156" s="24" t="s">
        <v>127</v>
      </c>
      <c r="F156" s="25" t="s">
        <v>128</v>
      </c>
      <c r="G156" s="26">
        <v>50</v>
      </c>
      <c r="H156" s="25">
        <v>0</v>
      </c>
      <c r="I156" s="25">
        <f>ROUND(G156*H156,6)</f>
        <v>0</v>
      </c>
      <c r="L156" s="27">
        <v>0</v>
      </c>
      <c r="M156" s="22">
        <f>ROUND(ROUND(L156,2)*ROUND(G156,3),2)</f>
        <v>0</v>
      </c>
      <c r="N156" s="25" t="s">
        <v>64</v>
      </c>
      <c r="O156">
        <f>(M156*21)/100</f>
        <v>0</v>
      </c>
      <c r="P156" t="s">
        <v>27</v>
      </c>
    </row>
    <row r="157" spans="1:16" ht="12.75" customHeight="1" x14ac:dyDescent="0.2">
      <c r="A157" s="28" t="s">
        <v>57</v>
      </c>
      <c r="E157" s="29" t="s">
        <v>58</v>
      </c>
    </row>
    <row r="158" spans="1:16" ht="12.75" customHeight="1" x14ac:dyDescent="0.2">
      <c r="A158" s="28" t="s">
        <v>59</v>
      </c>
      <c r="E158" s="30" t="s">
        <v>60</v>
      </c>
    </row>
    <row r="159" spans="1:16" ht="12.75" customHeight="1" x14ac:dyDescent="0.2">
      <c r="E159" s="29" t="s">
        <v>65</v>
      </c>
    </row>
    <row r="160" spans="1:16" ht="12.75" customHeight="1" x14ac:dyDescent="0.2">
      <c r="A160" t="s">
        <v>51</v>
      </c>
      <c r="B160" s="5" t="s">
        <v>360</v>
      </c>
      <c r="C160" s="5" t="s">
        <v>1377</v>
      </c>
      <c r="D160" t="s">
        <v>53</v>
      </c>
      <c r="E160" s="24" t="s">
        <v>1378</v>
      </c>
      <c r="F160" s="25" t="s">
        <v>132</v>
      </c>
      <c r="G160" s="26">
        <v>18</v>
      </c>
      <c r="H160" s="25">
        <v>0</v>
      </c>
      <c r="I160" s="25">
        <f>ROUND(G160*H160,6)</f>
        <v>0</v>
      </c>
      <c r="L160" s="27">
        <v>0</v>
      </c>
      <c r="M160" s="22">
        <f>ROUND(ROUND(L160,2)*ROUND(G160,3),2)</f>
        <v>0</v>
      </c>
      <c r="N160" s="25" t="s">
        <v>64</v>
      </c>
      <c r="O160">
        <f>(M160*21)/100</f>
        <v>0</v>
      </c>
      <c r="P160" t="s">
        <v>27</v>
      </c>
    </row>
    <row r="161" spans="1:16" ht="12.75" customHeight="1" x14ac:dyDescent="0.2">
      <c r="A161" s="28" t="s">
        <v>57</v>
      </c>
      <c r="E161" s="29" t="s">
        <v>58</v>
      </c>
    </row>
    <row r="162" spans="1:16" ht="12.75" customHeight="1" x14ac:dyDescent="0.2">
      <c r="A162" s="28" t="s">
        <v>59</v>
      </c>
      <c r="E162" s="30" t="s">
        <v>60</v>
      </c>
    </row>
    <row r="163" spans="1:16" ht="12.75" customHeight="1" x14ac:dyDescent="0.2">
      <c r="E163" s="29" t="s">
        <v>65</v>
      </c>
    </row>
    <row r="164" spans="1:16" ht="12.75" customHeight="1" x14ac:dyDescent="0.2">
      <c r="A164" t="s">
        <v>51</v>
      </c>
      <c r="B164" s="5" t="s">
        <v>363</v>
      </c>
      <c r="C164" s="5" t="s">
        <v>1379</v>
      </c>
      <c r="D164" t="s">
        <v>53</v>
      </c>
      <c r="E164" s="24" t="s">
        <v>1380</v>
      </c>
      <c r="F164" s="25" t="s">
        <v>128</v>
      </c>
      <c r="G164" s="26">
        <v>3.95</v>
      </c>
      <c r="H164" s="25">
        <v>0</v>
      </c>
      <c r="I164" s="25">
        <f>ROUND(G164*H164,6)</f>
        <v>0</v>
      </c>
      <c r="L164" s="27">
        <v>0</v>
      </c>
      <c r="M164" s="22">
        <f>ROUND(ROUND(L164,2)*ROUND(G164,3),2)</f>
        <v>0</v>
      </c>
      <c r="N164" s="25" t="s">
        <v>56</v>
      </c>
      <c r="O164">
        <f>(M164*21)/100</f>
        <v>0</v>
      </c>
      <c r="P164" t="s">
        <v>27</v>
      </c>
    </row>
    <row r="165" spans="1:16" ht="12.75" customHeight="1" x14ac:dyDescent="0.2">
      <c r="A165" s="28" t="s">
        <v>57</v>
      </c>
      <c r="E165" s="29" t="s">
        <v>58</v>
      </c>
    </row>
    <row r="166" spans="1:16" ht="12.75" customHeight="1" x14ac:dyDescent="0.2">
      <c r="A166" s="28" t="s">
        <v>59</v>
      </c>
      <c r="E166" s="30" t="s">
        <v>60</v>
      </c>
    </row>
    <row r="167" spans="1:16" ht="12.75" customHeight="1" x14ac:dyDescent="0.2">
      <c r="E167" s="29" t="s">
        <v>65</v>
      </c>
    </row>
    <row r="168" spans="1:16" ht="12.75" customHeight="1" x14ac:dyDescent="0.2">
      <c r="A168" t="s">
        <v>51</v>
      </c>
      <c r="B168" s="5" t="s">
        <v>367</v>
      </c>
      <c r="C168" s="5" t="s">
        <v>1381</v>
      </c>
      <c r="D168" t="s">
        <v>53</v>
      </c>
      <c r="E168" s="24" t="s">
        <v>1382</v>
      </c>
      <c r="F168" s="25" t="s">
        <v>128</v>
      </c>
      <c r="G168" s="26">
        <v>14</v>
      </c>
      <c r="H168" s="25">
        <v>0</v>
      </c>
      <c r="I168" s="25">
        <f>ROUND(G168*H168,6)</f>
        <v>0</v>
      </c>
      <c r="L168" s="27">
        <v>0</v>
      </c>
      <c r="M168" s="22">
        <f>ROUND(ROUND(L168,2)*ROUND(G168,3),2)</f>
        <v>0</v>
      </c>
      <c r="N168" s="25" t="s">
        <v>56</v>
      </c>
      <c r="O168">
        <f>(M168*21)/100</f>
        <v>0</v>
      </c>
      <c r="P168" t="s">
        <v>27</v>
      </c>
    </row>
    <row r="169" spans="1:16" ht="12.75" customHeight="1" x14ac:dyDescent="0.2">
      <c r="A169" s="28" t="s">
        <v>57</v>
      </c>
      <c r="E169" s="29" t="s">
        <v>58</v>
      </c>
    </row>
    <row r="170" spans="1:16" ht="12.75" customHeight="1" x14ac:dyDescent="0.2">
      <c r="A170" s="28" t="s">
        <v>59</v>
      </c>
      <c r="E170" s="30" t="s">
        <v>60</v>
      </c>
    </row>
    <row r="171" spans="1:16" ht="12.75" customHeight="1" x14ac:dyDescent="0.2">
      <c r="E171" s="29" t="s">
        <v>65</v>
      </c>
    </row>
    <row r="172" spans="1:16" ht="12.75" customHeight="1" x14ac:dyDescent="0.2">
      <c r="A172" t="s">
        <v>51</v>
      </c>
      <c r="B172" s="5" t="s">
        <v>370</v>
      </c>
      <c r="C172" s="5" t="s">
        <v>137</v>
      </c>
      <c r="D172" t="s">
        <v>53</v>
      </c>
      <c r="E172" s="24" t="s">
        <v>138</v>
      </c>
      <c r="F172" s="25" t="s">
        <v>128</v>
      </c>
      <c r="G172" s="26">
        <v>16</v>
      </c>
      <c r="H172" s="25">
        <v>0</v>
      </c>
      <c r="I172" s="25">
        <f>ROUND(G172*H172,6)</f>
        <v>0</v>
      </c>
      <c r="L172" s="27">
        <v>0</v>
      </c>
      <c r="M172" s="22">
        <f>ROUND(ROUND(L172,2)*ROUND(G172,3),2)</f>
        <v>0</v>
      </c>
      <c r="N172" s="25" t="s">
        <v>64</v>
      </c>
      <c r="O172">
        <f>(M172*21)/100</f>
        <v>0</v>
      </c>
      <c r="P172" t="s">
        <v>27</v>
      </c>
    </row>
    <row r="173" spans="1:16" ht="12.75" customHeight="1" x14ac:dyDescent="0.2">
      <c r="A173" s="28" t="s">
        <v>57</v>
      </c>
      <c r="E173" s="29" t="s">
        <v>58</v>
      </c>
    </row>
    <row r="174" spans="1:16" ht="12.75" customHeight="1" x14ac:dyDescent="0.2">
      <c r="A174" s="28" t="s">
        <v>59</v>
      </c>
      <c r="E174" s="30" t="s">
        <v>60</v>
      </c>
    </row>
    <row r="175" spans="1:16" ht="12.75" customHeight="1" x14ac:dyDescent="0.2">
      <c r="E175" s="29" t="s">
        <v>65</v>
      </c>
    </row>
    <row r="176" spans="1:16" ht="12.75" customHeight="1" x14ac:dyDescent="0.2">
      <c r="A176" t="s">
        <v>51</v>
      </c>
      <c r="B176" s="5" t="s">
        <v>374</v>
      </c>
      <c r="C176" s="5" t="s">
        <v>140</v>
      </c>
      <c r="D176" t="s">
        <v>53</v>
      </c>
      <c r="E176" s="24" t="s">
        <v>141</v>
      </c>
      <c r="F176" s="25" t="s">
        <v>128</v>
      </c>
      <c r="G176" s="26">
        <v>52.5</v>
      </c>
      <c r="H176" s="25">
        <v>0</v>
      </c>
      <c r="I176" s="25">
        <f>ROUND(G176*H176,6)</f>
        <v>0</v>
      </c>
      <c r="L176" s="27">
        <v>0</v>
      </c>
      <c r="M176" s="22">
        <f>ROUND(ROUND(L176,2)*ROUND(G176,3),2)</f>
        <v>0</v>
      </c>
      <c r="N176" s="25" t="s">
        <v>64</v>
      </c>
      <c r="O176">
        <f>(M176*21)/100</f>
        <v>0</v>
      </c>
      <c r="P176" t="s">
        <v>27</v>
      </c>
    </row>
    <row r="177" spans="1:16" ht="12.75" customHeight="1" x14ac:dyDescent="0.2">
      <c r="A177" s="28" t="s">
        <v>57</v>
      </c>
      <c r="E177" s="29" t="s">
        <v>58</v>
      </c>
    </row>
    <row r="178" spans="1:16" ht="12.75" customHeight="1" x14ac:dyDescent="0.2">
      <c r="A178" s="28" t="s">
        <v>59</v>
      </c>
      <c r="E178" s="30" t="s">
        <v>60</v>
      </c>
    </row>
    <row r="179" spans="1:16" ht="12.75" customHeight="1" x14ac:dyDescent="0.2">
      <c r="E179" s="29" t="s">
        <v>65</v>
      </c>
    </row>
    <row r="180" spans="1:16" ht="12.75" customHeight="1" x14ac:dyDescent="0.2">
      <c r="A180" t="s">
        <v>51</v>
      </c>
      <c r="B180" s="5" t="s">
        <v>377</v>
      </c>
      <c r="C180" s="5" t="s">
        <v>1383</v>
      </c>
      <c r="D180" t="s">
        <v>53</v>
      </c>
      <c r="E180" s="24" t="s">
        <v>1384</v>
      </c>
      <c r="F180" s="25" t="s">
        <v>128</v>
      </c>
      <c r="G180" s="26">
        <v>21</v>
      </c>
      <c r="H180" s="25">
        <v>0</v>
      </c>
      <c r="I180" s="25">
        <f>ROUND(G180*H180,6)</f>
        <v>0</v>
      </c>
      <c r="L180" s="27">
        <v>0</v>
      </c>
      <c r="M180" s="22">
        <f>ROUND(ROUND(L180,2)*ROUND(G180,3),2)</f>
        <v>0</v>
      </c>
      <c r="N180" s="25" t="s">
        <v>64</v>
      </c>
      <c r="O180">
        <f>(M180*21)/100</f>
        <v>0</v>
      </c>
      <c r="P180" t="s">
        <v>27</v>
      </c>
    </row>
    <row r="181" spans="1:16" ht="12.75" customHeight="1" x14ac:dyDescent="0.2">
      <c r="A181" s="28" t="s">
        <v>57</v>
      </c>
      <c r="E181" s="29" t="s">
        <v>58</v>
      </c>
    </row>
    <row r="182" spans="1:16" ht="12.75" customHeight="1" x14ac:dyDescent="0.2">
      <c r="A182" s="28" t="s">
        <v>59</v>
      </c>
      <c r="E182" s="30" t="s">
        <v>60</v>
      </c>
    </row>
    <row r="183" spans="1:16" ht="12.75" customHeight="1" x14ac:dyDescent="0.2">
      <c r="E183" s="29" t="s">
        <v>65</v>
      </c>
    </row>
    <row r="184" spans="1:16" ht="12.75" customHeight="1" x14ac:dyDescent="0.2">
      <c r="A184" t="s">
        <v>51</v>
      </c>
      <c r="B184" s="5" t="s">
        <v>380</v>
      </c>
      <c r="C184" s="5" t="s">
        <v>143</v>
      </c>
      <c r="D184" t="s">
        <v>53</v>
      </c>
      <c r="E184" s="24" t="s">
        <v>144</v>
      </c>
      <c r="F184" s="25" t="s">
        <v>1385</v>
      </c>
      <c r="G184" s="26">
        <v>1</v>
      </c>
      <c r="H184" s="25">
        <v>0</v>
      </c>
      <c r="I184" s="25">
        <f>ROUND(G184*H184,6)</f>
        <v>0</v>
      </c>
      <c r="L184" s="27">
        <v>0</v>
      </c>
      <c r="M184" s="22">
        <f>ROUND(ROUND(L184,2)*ROUND(G184,3),2)</f>
        <v>0</v>
      </c>
      <c r="N184" s="25" t="s">
        <v>56</v>
      </c>
      <c r="O184">
        <f>(M184*21)/100</f>
        <v>0</v>
      </c>
      <c r="P184" t="s">
        <v>27</v>
      </c>
    </row>
    <row r="185" spans="1:16" ht="12.75" customHeight="1" x14ac:dyDescent="0.2">
      <c r="A185" s="28" t="s">
        <v>57</v>
      </c>
      <c r="E185" s="29" t="s">
        <v>58</v>
      </c>
    </row>
    <row r="186" spans="1:16" ht="12.75" customHeight="1" x14ac:dyDescent="0.2">
      <c r="A186" s="28" t="s">
        <v>59</v>
      </c>
      <c r="E186" s="30" t="s">
        <v>60</v>
      </c>
    </row>
    <row r="187" spans="1:16" ht="12.75" customHeight="1" x14ac:dyDescent="0.2">
      <c r="E187" s="29" t="s">
        <v>65</v>
      </c>
    </row>
    <row r="188" spans="1:16" ht="12.75" customHeight="1" x14ac:dyDescent="0.2">
      <c r="A188" t="s">
        <v>51</v>
      </c>
      <c r="B188" s="5" t="s">
        <v>383</v>
      </c>
      <c r="C188" s="5" t="s">
        <v>146</v>
      </c>
      <c r="D188" t="s">
        <v>53</v>
      </c>
      <c r="E188" s="24" t="s">
        <v>147</v>
      </c>
      <c r="F188" s="25" t="s">
        <v>148</v>
      </c>
      <c r="G188" s="26">
        <v>20</v>
      </c>
      <c r="H188" s="25">
        <v>0</v>
      </c>
      <c r="I188" s="25">
        <f>ROUND(G188*H188,6)</f>
        <v>0</v>
      </c>
      <c r="L188" s="27">
        <v>0</v>
      </c>
      <c r="M188" s="22">
        <f>ROUND(ROUND(L188,2)*ROUND(G188,3),2)</f>
        <v>0</v>
      </c>
      <c r="N188" s="25" t="s">
        <v>64</v>
      </c>
      <c r="O188">
        <f>(M188*21)/100</f>
        <v>0</v>
      </c>
      <c r="P188" t="s">
        <v>27</v>
      </c>
    </row>
    <row r="189" spans="1:16" ht="12.75" customHeight="1" x14ac:dyDescent="0.2">
      <c r="A189" s="28" t="s">
        <v>57</v>
      </c>
      <c r="E189" s="29" t="s">
        <v>58</v>
      </c>
    </row>
    <row r="190" spans="1:16" ht="12.75" customHeight="1" x14ac:dyDescent="0.2">
      <c r="A190" s="28" t="s">
        <v>59</v>
      </c>
      <c r="E190" s="30" t="s">
        <v>60</v>
      </c>
    </row>
    <row r="191" spans="1:16" ht="12.75" customHeight="1" x14ac:dyDescent="0.2">
      <c r="E191" s="29" t="s">
        <v>65</v>
      </c>
    </row>
    <row r="192" spans="1:16" ht="12.75" customHeight="1" x14ac:dyDescent="0.2">
      <c r="A192" t="s">
        <v>48</v>
      </c>
      <c r="C192" s="6" t="s">
        <v>68</v>
      </c>
      <c r="E192" s="23" t="s">
        <v>1386</v>
      </c>
      <c r="J192" s="22">
        <f>0</f>
        <v>0</v>
      </c>
      <c r="K192" s="22">
        <f>0</f>
        <v>0</v>
      </c>
      <c r="L192" s="22">
        <f>0+L193+L197+L201</f>
        <v>0</v>
      </c>
      <c r="M192" s="22">
        <f>0+M193+M197+M201</f>
        <v>0</v>
      </c>
    </row>
    <row r="193" spans="1:16" ht="12.75" customHeight="1" x14ac:dyDescent="0.2">
      <c r="A193" t="s">
        <v>51</v>
      </c>
      <c r="B193" s="5" t="s">
        <v>386</v>
      </c>
      <c r="C193" s="5" t="s">
        <v>151</v>
      </c>
      <c r="D193" t="s">
        <v>53</v>
      </c>
      <c r="E193" s="24" t="s">
        <v>152</v>
      </c>
      <c r="F193" s="25" t="s">
        <v>153</v>
      </c>
      <c r="G193" s="26">
        <v>2</v>
      </c>
      <c r="H193" s="25">
        <v>0</v>
      </c>
      <c r="I193" s="25">
        <f>ROUND(G193*H193,6)</f>
        <v>0</v>
      </c>
      <c r="L193" s="27">
        <v>0</v>
      </c>
      <c r="M193" s="22">
        <f>ROUND(ROUND(L193,2)*ROUND(G193,3),2)</f>
        <v>0</v>
      </c>
      <c r="N193" s="25" t="s">
        <v>64</v>
      </c>
      <c r="O193">
        <f>(M193*21)/100</f>
        <v>0</v>
      </c>
      <c r="P193" t="s">
        <v>27</v>
      </c>
    </row>
    <row r="194" spans="1:16" ht="12.75" customHeight="1" x14ac:dyDescent="0.2">
      <c r="A194" s="28" t="s">
        <v>57</v>
      </c>
      <c r="E194" s="29" t="s">
        <v>58</v>
      </c>
    </row>
    <row r="195" spans="1:16" ht="12.75" customHeight="1" x14ac:dyDescent="0.2">
      <c r="A195" s="28" t="s">
        <v>59</v>
      </c>
      <c r="E195" s="30" t="s">
        <v>60</v>
      </c>
    </row>
    <row r="196" spans="1:16" ht="12.75" customHeight="1" x14ac:dyDescent="0.2">
      <c r="E196" s="29" t="s">
        <v>65</v>
      </c>
    </row>
    <row r="197" spans="1:16" ht="12.75" customHeight="1" x14ac:dyDescent="0.2">
      <c r="A197" t="s">
        <v>51</v>
      </c>
      <c r="B197" s="5" t="s">
        <v>389</v>
      </c>
      <c r="C197" s="5" t="s">
        <v>155</v>
      </c>
      <c r="D197" t="s">
        <v>53</v>
      </c>
      <c r="E197" s="24" t="s">
        <v>156</v>
      </c>
      <c r="F197" s="25" t="s">
        <v>153</v>
      </c>
      <c r="G197" s="26">
        <v>2</v>
      </c>
      <c r="H197" s="25">
        <v>0</v>
      </c>
      <c r="I197" s="25">
        <f>ROUND(G197*H197,6)</f>
        <v>0</v>
      </c>
      <c r="L197" s="27">
        <v>0</v>
      </c>
      <c r="M197" s="22">
        <f>ROUND(ROUND(L197,2)*ROUND(G197,3),2)</f>
        <v>0</v>
      </c>
      <c r="N197" s="25" t="s">
        <v>64</v>
      </c>
      <c r="O197">
        <f>(M197*21)/100</f>
        <v>0</v>
      </c>
      <c r="P197" t="s">
        <v>27</v>
      </c>
    </row>
    <row r="198" spans="1:16" ht="12.75" customHeight="1" x14ac:dyDescent="0.2">
      <c r="A198" s="28" t="s">
        <v>57</v>
      </c>
      <c r="E198" s="29" t="s">
        <v>58</v>
      </c>
    </row>
    <row r="199" spans="1:16" ht="12.75" customHeight="1" x14ac:dyDescent="0.2">
      <c r="A199" s="28" t="s">
        <v>59</v>
      </c>
      <c r="E199" s="30" t="s">
        <v>60</v>
      </c>
    </row>
    <row r="200" spans="1:16" ht="12.75" customHeight="1" x14ac:dyDescent="0.2">
      <c r="E200" s="29" t="s">
        <v>65</v>
      </c>
    </row>
    <row r="201" spans="1:16" ht="12.75" customHeight="1" x14ac:dyDescent="0.2">
      <c r="A201" t="s">
        <v>51</v>
      </c>
      <c r="B201" s="5" t="s">
        <v>392</v>
      </c>
      <c r="C201" s="5" t="s">
        <v>158</v>
      </c>
      <c r="D201" t="s">
        <v>53</v>
      </c>
      <c r="E201" s="24" t="s">
        <v>159</v>
      </c>
      <c r="F201" s="25" t="s">
        <v>153</v>
      </c>
      <c r="G201" s="26">
        <v>3</v>
      </c>
      <c r="H201" s="25">
        <v>0</v>
      </c>
      <c r="I201" s="25">
        <f>ROUND(G201*H201,6)</f>
        <v>0</v>
      </c>
      <c r="L201" s="27">
        <v>0</v>
      </c>
      <c r="M201" s="22">
        <f>ROUND(ROUND(L201,2)*ROUND(G201,3),2)</f>
        <v>0</v>
      </c>
      <c r="N201" s="25" t="s">
        <v>64</v>
      </c>
      <c r="O201">
        <f>(M201*21)/100</f>
        <v>0</v>
      </c>
      <c r="P201" t="s">
        <v>27</v>
      </c>
    </row>
    <row r="202" spans="1:16" ht="12.75" customHeight="1" x14ac:dyDescent="0.2">
      <c r="A202" s="28" t="s">
        <v>57</v>
      </c>
      <c r="E202" s="29" t="s">
        <v>58</v>
      </c>
    </row>
    <row r="203" spans="1:16" ht="12.75" customHeight="1" x14ac:dyDescent="0.2">
      <c r="A203" s="28" t="s">
        <v>59</v>
      </c>
      <c r="E203" s="30" t="s">
        <v>60</v>
      </c>
    </row>
    <row r="204" spans="1:16" ht="12.75" customHeight="1" x14ac:dyDescent="0.2">
      <c r="E204" s="29" t="s">
        <v>65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2"/>
  <sheetViews>
    <sheetView workbookViewId="0">
      <pane ySplit="7" topLeftCell="A8" activePane="bottomLeft" state="frozen"/>
      <selection pane="bottomLeft" activeCell="E47" sqref="E47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1387</v>
      </c>
      <c r="M3" s="31">
        <f>Rekapitulace!C31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1387</v>
      </c>
      <c r="D4" s="32"/>
      <c r="E4" s="18" t="s">
        <v>1388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COUNTIFS(L8:L39,"=0",A8:A39,"P")+COUNTIFS(L8:L39,"",A8:A39,"P")+SUM(Q8:Q39)</f>
        <v>8</v>
      </c>
    </row>
    <row r="8" spans="1:20" x14ac:dyDescent="0.2">
      <c r="A8" t="s">
        <v>45</v>
      </c>
      <c r="C8" s="19" t="s">
        <v>1391</v>
      </c>
      <c r="E8" s="21" t="s">
        <v>1388</v>
      </c>
      <c r="J8" s="20">
        <f>0+J9+J26</f>
        <v>0</v>
      </c>
      <c r="K8" s="20">
        <f>0+K9+K26</f>
        <v>0</v>
      </c>
      <c r="L8" s="20">
        <f>0+L9+L26</f>
        <v>0</v>
      </c>
      <c r="M8" s="20">
        <f>0+M9+M26</f>
        <v>0</v>
      </c>
    </row>
    <row r="9" spans="1:20" x14ac:dyDescent="0.2">
      <c r="A9" t="s">
        <v>48</v>
      </c>
      <c r="C9" s="6" t="s">
        <v>49</v>
      </c>
      <c r="E9" s="23" t="s">
        <v>1392</v>
      </c>
      <c r="J9" s="22">
        <f>0</f>
        <v>0</v>
      </c>
      <c r="K9" s="22">
        <f>0</f>
        <v>0</v>
      </c>
      <c r="L9" s="22">
        <f>0+L10+L14+L18+L22</f>
        <v>0</v>
      </c>
      <c r="M9" s="22">
        <f>0+M10+M14+M18+M22</f>
        <v>0</v>
      </c>
    </row>
    <row r="10" spans="1:20" x14ac:dyDescent="0.2">
      <c r="A10" t="s">
        <v>51</v>
      </c>
      <c r="B10" s="5" t="s">
        <v>49</v>
      </c>
      <c r="C10" s="5" t="s">
        <v>1393</v>
      </c>
      <c r="D10" t="s">
        <v>53</v>
      </c>
      <c r="E10" s="24" t="s">
        <v>1394</v>
      </c>
      <c r="F10" s="25" t="s">
        <v>462</v>
      </c>
      <c r="G10" s="26">
        <v>1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1395</v>
      </c>
      <c r="O10">
        <f>(M10*21)/100</f>
        <v>0</v>
      </c>
      <c r="P10" t="s">
        <v>27</v>
      </c>
    </row>
    <row r="11" spans="1:20" x14ac:dyDescent="0.2">
      <c r="A11" s="28" t="s">
        <v>57</v>
      </c>
      <c r="E11" s="29" t="s">
        <v>1396</v>
      </c>
    </row>
    <row r="12" spans="1:20" x14ac:dyDescent="0.2">
      <c r="A12" s="28" t="s">
        <v>59</v>
      </c>
      <c r="E12" s="30" t="s">
        <v>1397</v>
      </c>
    </row>
    <row r="13" spans="1:20" ht="89.25" x14ac:dyDescent="0.2">
      <c r="E13" s="29" t="s">
        <v>1398</v>
      </c>
    </row>
    <row r="14" spans="1:20" x14ac:dyDescent="0.2">
      <c r="A14" t="s">
        <v>51</v>
      </c>
      <c r="B14" s="5" t="s">
        <v>27</v>
      </c>
      <c r="C14" s="5" t="s">
        <v>1399</v>
      </c>
      <c r="D14" t="s">
        <v>53</v>
      </c>
      <c r="E14" s="24" t="s">
        <v>1400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1395</v>
      </c>
      <c r="O14">
        <f>(M14*21)/100</f>
        <v>0</v>
      </c>
      <c r="P14" t="s">
        <v>27</v>
      </c>
    </row>
    <row r="15" spans="1:20" x14ac:dyDescent="0.2">
      <c r="A15" s="28" t="s">
        <v>57</v>
      </c>
      <c r="E15" s="29" t="s">
        <v>1401</v>
      </c>
    </row>
    <row r="16" spans="1:20" x14ac:dyDescent="0.2">
      <c r="A16" s="28" t="s">
        <v>59</v>
      </c>
      <c r="E16" s="30" t="s">
        <v>1397</v>
      </c>
    </row>
    <row r="17" spans="1:16" ht="114.75" x14ac:dyDescent="0.2">
      <c r="E17" s="29" t="s">
        <v>1402</v>
      </c>
    </row>
    <row r="18" spans="1:16" x14ac:dyDescent="0.2">
      <c r="A18" t="s">
        <v>51</v>
      </c>
      <c r="B18" s="5" t="s">
        <v>26</v>
      </c>
      <c r="C18" s="5" t="s">
        <v>1403</v>
      </c>
      <c r="D18" t="s">
        <v>53</v>
      </c>
      <c r="E18" s="24" t="s">
        <v>1404</v>
      </c>
      <c r="F18" s="25" t="s">
        <v>462</v>
      </c>
      <c r="G18" s="26">
        <v>1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1395</v>
      </c>
      <c r="O18">
        <f>(M18*21)/100</f>
        <v>0</v>
      </c>
      <c r="P18" t="s">
        <v>27</v>
      </c>
    </row>
    <row r="19" spans="1:16" x14ac:dyDescent="0.2">
      <c r="A19" s="28" t="s">
        <v>57</v>
      </c>
      <c r="E19" s="29" t="s">
        <v>1405</v>
      </c>
    </row>
    <row r="20" spans="1:16" x14ac:dyDescent="0.2">
      <c r="A20" s="28" t="s">
        <v>59</v>
      </c>
      <c r="E20" s="30" t="s">
        <v>1397</v>
      </c>
    </row>
    <row r="21" spans="1:16" ht="38.25" x14ac:dyDescent="0.2">
      <c r="E21" s="29" t="s">
        <v>1406</v>
      </c>
    </row>
    <row r="22" spans="1:16" x14ac:dyDescent="0.2">
      <c r="A22" t="s">
        <v>51</v>
      </c>
      <c r="B22" s="5" t="s">
        <v>68</v>
      </c>
      <c r="C22" s="5" t="s">
        <v>1407</v>
      </c>
      <c r="D22" t="s">
        <v>53</v>
      </c>
      <c r="E22" s="24" t="s">
        <v>1408</v>
      </c>
      <c r="F22" s="25" t="s">
        <v>462</v>
      </c>
      <c r="G22" s="26">
        <v>1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1395</v>
      </c>
      <c r="O22">
        <f>(M22*21)/100</f>
        <v>0</v>
      </c>
      <c r="P22" t="s">
        <v>27</v>
      </c>
    </row>
    <row r="23" spans="1:16" x14ac:dyDescent="0.2">
      <c r="A23" s="28" t="s">
        <v>57</v>
      </c>
      <c r="E23" s="29" t="s">
        <v>1409</v>
      </c>
    </row>
    <row r="24" spans="1:16" x14ac:dyDescent="0.2">
      <c r="A24" s="28" t="s">
        <v>59</v>
      </c>
      <c r="E24" s="30" t="s">
        <v>1397</v>
      </c>
    </row>
    <row r="25" spans="1:16" ht="102" x14ac:dyDescent="0.2">
      <c r="E25" s="29" t="s">
        <v>1410</v>
      </c>
    </row>
    <row r="26" spans="1:16" x14ac:dyDescent="0.2">
      <c r="A26" t="s">
        <v>48</v>
      </c>
      <c r="C26" s="6" t="s">
        <v>27</v>
      </c>
      <c r="E26" s="23" t="s">
        <v>1411</v>
      </c>
      <c r="J26" s="22">
        <f>0</f>
        <v>0</v>
      </c>
      <c r="K26" s="22">
        <f>0</f>
        <v>0</v>
      </c>
      <c r="L26" s="22">
        <f>0+L27+L31+L35+L39</f>
        <v>0</v>
      </c>
      <c r="M26" s="22">
        <f>0+M27+M31+M35+M39</f>
        <v>0</v>
      </c>
    </row>
    <row r="27" spans="1:16" x14ac:dyDescent="0.2">
      <c r="A27" t="s">
        <v>51</v>
      </c>
      <c r="B27" s="5" t="s">
        <v>71</v>
      </c>
      <c r="C27" s="5" t="s">
        <v>1412</v>
      </c>
      <c r="D27" t="s">
        <v>53</v>
      </c>
      <c r="E27" s="24" t="s">
        <v>1413</v>
      </c>
      <c r="F27" s="25" t="s">
        <v>462</v>
      </c>
      <c r="G27" s="26">
        <v>1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1395</v>
      </c>
      <c r="O27">
        <f>(M27*21)/100</f>
        <v>0</v>
      </c>
      <c r="P27" t="s">
        <v>27</v>
      </c>
    </row>
    <row r="28" spans="1:16" x14ac:dyDescent="0.2">
      <c r="A28" s="28" t="s">
        <v>57</v>
      </c>
      <c r="E28" s="29" t="s">
        <v>1414</v>
      </c>
    </row>
    <row r="29" spans="1:16" x14ac:dyDescent="0.2">
      <c r="A29" s="28" t="s">
        <v>59</v>
      </c>
      <c r="E29" s="30" t="s">
        <v>1397</v>
      </c>
    </row>
    <row r="30" spans="1:16" ht="89.25" x14ac:dyDescent="0.2">
      <c r="E30" s="29" t="s">
        <v>1415</v>
      </c>
    </row>
    <row r="31" spans="1:16" x14ac:dyDescent="0.2">
      <c r="A31" t="s">
        <v>51</v>
      </c>
      <c r="B31" s="5" t="s">
        <v>75</v>
      </c>
      <c r="C31" s="5" t="s">
        <v>1416</v>
      </c>
      <c r="D31" t="s">
        <v>53</v>
      </c>
      <c r="E31" s="24" t="s">
        <v>1417</v>
      </c>
      <c r="F31" s="25" t="s">
        <v>462</v>
      </c>
      <c r="G31" s="26">
        <v>1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1395</v>
      </c>
      <c r="O31">
        <f>(M31*21)/100</f>
        <v>0</v>
      </c>
      <c r="P31" t="s">
        <v>27</v>
      </c>
    </row>
    <row r="32" spans="1:16" x14ac:dyDescent="0.2">
      <c r="A32" s="28" t="s">
        <v>57</v>
      </c>
      <c r="E32" s="29" t="s">
        <v>1418</v>
      </c>
    </row>
    <row r="33" spans="1:16" x14ac:dyDescent="0.2">
      <c r="A33" s="28" t="s">
        <v>59</v>
      </c>
      <c r="E33" s="30" t="s">
        <v>1397</v>
      </c>
    </row>
    <row r="34" spans="1:16" ht="76.5" x14ac:dyDescent="0.2">
      <c r="E34" s="29" t="s">
        <v>1419</v>
      </c>
    </row>
    <row r="35" spans="1:16" x14ac:dyDescent="0.2">
      <c r="A35" t="s">
        <v>51</v>
      </c>
      <c r="B35" s="5" t="s">
        <v>78</v>
      </c>
      <c r="C35" s="5" t="s">
        <v>1420</v>
      </c>
      <c r="D35" t="s">
        <v>53</v>
      </c>
      <c r="E35" s="24" t="s">
        <v>1421</v>
      </c>
      <c r="F35" s="25" t="s">
        <v>462</v>
      </c>
      <c r="G35" s="26">
        <v>1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1395</v>
      </c>
      <c r="O35">
        <f>(M35*21)/100</f>
        <v>0</v>
      </c>
      <c r="P35" t="s">
        <v>27</v>
      </c>
    </row>
    <row r="36" spans="1:16" ht="63.75" x14ac:dyDescent="0.2">
      <c r="A36" s="28" t="s">
        <v>57</v>
      </c>
      <c r="E36" s="29" t="s">
        <v>1422</v>
      </c>
    </row>
    <row r="37" spans="1:16" x14ac:dyDescent="0.2">
      <c r="A37" s="28" t="s">
        <v>59</v>
      </c>
      <c r="E37" s="30" t="s">
        <v>1397</v>
      </c>
    </row>
    <row r="38" spans="1:16" ht="63.75" x14ac:dyDescent="0.2">
      <c r="E38" s="29" t="s">
        <v>1423</v>
      </c>
    </row>
    <row r="39" spans="1:16" x14ac:dyDescent="0.2">
      <c r="A39" t="s">
        <v>51</v>
      </c>
      <c r="B39" s="5" t="s">
        <v>81</v>
      </c>
      <c r="C39" s="5" t="s">
        <v>1424</v>
      </c>
      <c r="D39" t="s">
        <v>53</v>
      </c>
      <c r="E39" s="24" t="s">
        <v>1425</v>
      </c>
      <c r="F39" s="25" t="s">
        <v>462</v>
      </c>
      <c r="G39" s="26">
        <v>1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1395</v>
      </c>
      <c r="O39">
        <f>(M39*21)/100</f>
        <v>0</v>
      </c>
      <c r="P39" t="s">
        <v>27</v>
      </c>
    </row>
    <row r="40" spans="1:16" x14ac:dyDescent="0.2">
      <c r="A40" s="28" t="s">
        <v>57</v>
      </c>
      <c r="E40" s="29" t="s">
        <v>1426</v>
      </c>
    </row>
    <row r="41" spans="1:16" x14ac:dyDescent="0.2">
      <c r="A41" s="28" t="s">
        <v>59</v>
      </c>
      <c r="E41" s="30" t="s">
        <v>1397</v>
      </c>
    </row>
    <row r="42" spans="1:16" x14ac:dyDescent="0.2">
      <c r="E42" s="29" t="s">
        <v>1427</v>
      </c>
    </row>
  </sheetData>
  <sheetProtection algorithmName="SHA-512" hashValue="JiramuDafmAE5fd7NVr6mlgk0e1WEdELy7LDjZyha4lRkCEZ4Y4AzgO67CpkbS5Sye5xLMjwnJFnCyh7x7c+8Q==" saltValue="dsr2LjzDERhiEnIr9T0S/w==" spinCount="100000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3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13</v>
      </c>
      <c r="M3" s="31">
        <f>Rekapitulace!C10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13</v>
      </c>
      <c r="D4" s="32"/>
      <c r="E4" s="18" t="s">
        <v>14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COUNTIFS(L8:L132,"=0",A8:A132,"P")+COUNTIFS(L8:L132,"",A8:A132,"P")+SUM(Q8:Q132)</f>
        <v>31</v>
      </c>
    </row>
    <row r="8" spans="1:20" ht="12.75" customHeight="1" x14ac:dyDescent="0.2">
      <c r="A8" t="s">
        <v>45</v>
      </c>
      <c r="C8" s="19" t="s">
        <v>46</v>
      </c>
      <c r="E8" s="21" t="s">
        <v>47</v>
      </c>
      <c r="J8" s="20">
        <f>0+J9+J94+J123</f>
        <v>0</v>
      </c>
      <c r="K8" s="20">
        <f>0+K9+K94+K123</f>
        <v>0</v>
      </c>
      <c r="L8" s="20">
        <f>0+L9+L94+L123</f>
        <v>0</v>
      </c>
      <c r="M8" s="20">
        <f>0+M9+M94+M123</f>
        <v>0</v>
      </c>
    </row>
    <row r="9" spans="1:20" ht="12.75" customHeight="1" x14ac:dyDescent="0.2">
      <c r="A9" t="s">
        <v>48</v>
      </c>
      <c r="C9" s="6" t="s">
        <v>49</v>
      </c>
      <c r="E9" s="23" t="s">
        <v>50</v>
      </c>
      <c r="J9" s="22">
        <f>0</f>
        <v>0</v>
      </c>
      <c r="K9" s="22">
        <f>0</f>
        <v>0</v>
      </c>
      <c r="L9" s="22">
        <f>0+L10+L14+L18+L22+L26+L30+L34+L38+L42+L46+L50+L54+L58+L62+L66+L70+L74+L78+L82+L86+L90</f>
        <v>0</v>
      </c>
      <c r="M9" s="22">
        <f>0+M10+M14+M18+M22+M26+M30+M34+M38+M42+M46+M50+M54+M58+M62+M66+M70+M74+M78+M82+M86+M90</f>
        <v>0</v>
      </c>
    </row>
    <row r="10" spans="1:20" ht="12.75" customHeight="1" x14ac:dyDescent="0.2">
      <c r="A10" t="s">
        <v>51</v>
      </c>
      <c r="B10" s="5" t="s">
        <v>49</v>
      </c>
      <c r="C10" s="5" t="s">
        <v>52</v>
      </c>
      <c r="D10" t="s">
        <v>53</v>
      </c>
      <c r="E10" s="24" t="s">
        <v>54</v>
      </c>
      <c r="F10" s="25" t="s">
        <v>55</v>
      </c>
      <c r="G10" s="26">
        <v>1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56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58</v>
      </c>
    </row>
    <row r="12" spans="1:20" ht="12.75" customHeight="1" x14ac:dyDescent="0.2">
      <c r="A12" s="28" t="s">
        <v>59</v>
      </c>
      <c r="E12" s="30" t="s">
        <v>60</v>
      </c>
    </row>
    <row r="13" spans="1:20" ht="89.25" customHeight="1" x14ac:dyDescent="0.2">
      <c r="E13" s="29" t="s">
        <v>61</v>
      </c>
    </row>
    <row r="14" spans="1:20" ht="12.75" customHeight="1" x14ac:dyDescent="0.2">
      <c r="A14" t="s">
        <v>51</v>
      </c>
      <c r="B14" s="5" t="s">
        <v>27</v>
      </c>
      <c r="C14" s="5" t="s">
        <v>62</v>
      </c>
      <c r="D14" t="s">
        <v>53</v>
      </c>
      <c r="E14" s="24" t="s">
        <v>63</v>
      </c>
      <c r="F14" s="25" t="s">
        <v>55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64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58</v>
      </c>
    </row>
    <row r="16" spans="1:20" ht="12.75" customHeight="1" x14ac:dyDescent="0.2">
      <c r="A16" s="28" t="s">
        <v>59</v>
      </c>
      <c r="E16" s="30" t="s">
        <v>60</v>
      </c>
    </row>
    <row r="17" spans="1:16" ht="12.75" customHeight="1" x14ac:dyDescent="0.2">
      <c r="E17" s="29" t="s">
        <v>65</v>
      </c>
    </row>
    <row r="18" spans="1:16" ht="12.75" customHeight="1" x14ac:dyDescent="0.2">
      <c r="A18" t="s">
        <v>51</v>
      </c>
      <c r="B18" s="5" t="s">
        <v>26</v>
      </c>
      <c r="C18" s="5" t="s">
        <v>66</v>
      </c>
      <c r="D18" t="s">
        <v>53</v>
      </c>
      <c r="E18" s="24" t="s">
        <v>67</v>
      </c>
      <c r="F18" s="25" t="s">
        <v>55</v>
      </c>
      <c r="G18" s="26">
        <v>2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64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58</v>
      </c>
    </row>
    <row r="20" spans="1:16" ht="12.75" customHeight="1" x14ac:dyDescent="0.2">
      <c r="A20" s="28" t="s">
        <v>59</v>
      </c>
      <c r="E20" s="30" t="s">
        <v>60</v>
      </c>
    </row>
    <row r="21" spans="1:16" ht="12.75" customHeight="1" x14ac:dyDescent="0.2">
      <c r="E21" s="29" t="s">
        <v>65</v>
      </c>
    </row>
    <row r="22" spans="1:16" ht="12.75" customHeight="1" x14ac:dyDescent="0.2">
      <c r="A22" t="s">
        <v>51</v>
      </c>
      <c r="B22" s="5" t="s">
        <v>68</v>
      </c>
      <c r="C22" s="5" t="s">
        <v>69</v>
      </c>
      <c r="D22" t="s">
        <v>53</v>
      </c>
      <c r="E22" s="24" t="s">
        <v>70</v>
      </c>
      <c r="F22" s="25" t="s">
        <v>55</v>
      </c>
      <c r="G22" s="26">
        <v>1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56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58</v>
      </c>
    </row>
    <row r="24" spans="1:16" ht="12.75" customHeight="1" x14ac:dyDescent="0.2">
      <c r="A24" s="28" t="s">
        <v>59</v>
      </c>
      <c r="E24" s="30" t="s">
        <v>60</v>
      </c>
    </row>
    <row r="25" spans="1:16" ht="12.75" customHeight="1" x14ac:dyDescent="0.2">
      <c r="E25" s="29" t="s">
        <v>65</v>
      </c>
    </row>
    <row r="26" spans="1:16" ht="12.75" customHeight="1" x14ac:dyDescent="0.2">
      <c r="A26" t="s">
        <v>51</v>
      </c>
      <c r="B26" s="5" t="s">
        <v>71</v>
      </c>
      <c r="C26" s="5" t="s">
        <v>72</v>
      </c>
      <c r="D26" t="s">
        <v>53</v>
      </c>
      <c r="E26" s="24" t="s">
        <v>73</v>
      </c>
      <c r="F26" s="25" t="s">
        <v>74</v>
      </c>
      <c r="G26" s="26">
        <v>0.9</v>
      </c>
      <c r="H26" s="25">
        <v>0</v>
      </c>
      <c r="I26" s="25">
        <f>ROUND(G26*H26,6)</f>
        <v>0</v>
      </c>
      <c r="L26" s="27">
        <v>0</v>
      </c>
      <c r="M26" s="22">
        <f>ROUND(ROUND(L26,2)*ROUND(G26,3),2)</f>
        <v>0</v>
      </c>
      <c r="N26" s="25" t="s">
        <v>64</v>
      </c>
      <c r="O26">
        <f>(M26*21)/100</f>
        <v>0</v>
      </c>
      <c r="P26" t="s">
        <v>27</v>
      </c>
    </row>
    <row r="27" spans="1:16" ht="12.75" customHeight="1" x14ac:dyDescent="0.2">
      <c r="A27" s="28" t="s">
        <v>57</v>
      </c>
      <c r="E27" s="29" t="s">
        <v>58</v>
      </c>
    </row>
    <row r="28" spans="1:16" ht="12.75" customHeight="1" x14ac:dyDescent="0.2">
      <c r="A28" s="28" t="s">
        <v>59</v>
      </c>
      <c r="E28" s="30" t="s">
        <v>60</v>
      </c>
    </row>
    <row r="29" spans="1:16" ht="12.75" customHeight="1" x14ac:dyDescent="0.2">
      <c r="E29" s="29" t="s">
        <v>65</v>
      </c>
    </row>
    <row r="30" spans="1:16" ht="12.75" customHeight="1" x14ac:dyDescent="0.2">
      <c r="A30" t="s">
        <v>51</v>
      </c>
      <c r="B30" s="5" t="s">
        <v>75</v>
      </c>
      <c r="C30" s="5" t="s">
        <v>76</v>
      </c>
      <c r="D30" t="s">
        <v>53</v>
      </c>
      <c r="E30" s="24" t="s">
        <v>77</v>
      </c>
      <c r="F30" s="25" t="s">
        <v>74</v>
      </c>
      <c r="G30" s="26">
        <v>0.9</v>
      </c>
      <c r="H30" s="25">
        <v>0</v>
      </c>
      <c r="I30" s="25">
        <f>ROUND(G30*H30,6)</f>
        <v>0</v>
      </c>
      <c r="L30" s="27">
        <v>0</v>
      </c>
      <c r="M30" s="22">
        <f>ROUND(ROUND(L30,2)*ROUND(G30,3),2)</f>
        <v>0</v>
      </c>
      <c r="N30" s="25" t="s">
        <v>64</v>
      </c>
      <c r="O30">
        <f>(M30*21)/100</f>
        <v>0</v>
      </c>
      <c r="P30" t="s">
        <v>27</v>
      </c>
    </row>
    <row r="31" spans="1:16" ht="12.75" customHeight="1" x14ac:dyDescent="0.2">
      <c r="A31" s="28" t="s">
        <v>57</v>
      </c>
      <c r="E31" s="29" t="s">
        <v>58</v>
      </c>
    </row>
    <row r="32" spans="1:16" ht="12.75" customHeight="1" x14ac:dyDescent="0.2">
      <c r="A32" s="28" t="s">
        <v>59</v>
      </c>
      <c r="E32" s="30" t="s">
        <v>60</v>
      </c>
    </row>
    <row r="33" spans="1:16" ht="12.75" customHeight="1" x14ac:dyDescent="0.2">
      <c r="E33" s="29" t="s">
        <v>65</v>
      </c>
    </row>
    <row r="34" spans="1:16" ht="12.75" customHeight="1" x14ac:dyDescent="0.2">
      <c r="A34" t="s">
        <v>51</v>
      </c>
      <c r="B34" s="5" t="s">
        <v>78</v>
      </c>
      <c r="C34" s="5" t="s">
        <v>79</v>
      </c>
      <c r="D34" t="s">
        <v>53</v>
      </c>
      <c r="E34" s="24" t="s">
        <v>80</v>
      </c>
      <c r="F34" s="25" t="s">
        <v>55</v>
      </c>
      <c r="G34" s="26">
        <v>2</v>
      </c>
      <c r="H34" s="25">
        <v>0</v>
      </c>
      <c r="I34" s="25">
        <f>ROUND(G34*H34,6)</f>
        <v>0</v>
      </c>
      <c r="L34" s="27">
        <v>0</v>
      </c>
      <c r="M34" s="22">
        <f>ROUND(ROUND(L34,2)*ROUND(G34,3),2)</f>
        <v>0</v>
      </c>
      <c r="N34" s="25" t="s">
        <v>64</v>
      </c>
      <c r="O34">
        <f>(M34*21)/100</f>
        <v>0</v>
      </c>
      <c r="P34" t="s">
        <v>27</v>
      </c>
    </row>
    <row r="35" spans="1:16" ht="12.75" customHeight="1" x14ac:dyDescent="0.2">
      <c r="A35" s="28" t="s">
        <v>57</v>
      </c>
      <c r="E35" s="29" t="s">
        <v>58</v>
      </c>
    </row>
    <row r="36" spans="1:16" ht="12.75" customHeight="1" x14ac:dyDescent="0.2">
      <c r="A36" s="28" t="s">
        <v>59</v>
      </c>
      <c r="E36" s="30" t="s">
        <v>60</v>
      </c>
    </row>
    <row r="37" spans="1:16" ht="12.75" customHeight="1" x14ac:dyDescent="0.2">
      <c r="E37" s="29" t="s">
        <v>65</v>
      </c>
    </row>
    <row r="38" spans="1:16" ht="12.75" customHeight="1" x14ac:dyDescent="0.2">
      <c r="A38" t="s">
        <v>51</v>
      </c>
      <c r="B38" s="5" t="s">
        <v>81</v>
      </c>
      <c r="C38" s="5" t="s">
        <v>82</v>
      </c>
      <c r="D38" t="s">
        <v>53</v>
      </c>
      <c r="E38" s="24" t="s">
        <v>83</v>
      </c>
      <c r="F38" s="25" t="s">
        <v>55</v>
      </c>
      <c r="G38" s="26">
        <v>2</v>
      </c>
      <c r="H38" s="25">
        <v>0</v>
      </c>
      <c r="I38" s="25">
        <f>ROUND(G38*H38,6)</f>
        <v>0</v>
      </c>
      <c r="L38" s="27">
        <v>0</v>
      </c>
      <c r="M38" s="22">
        <f>ROUND(ROUND(L38,2)*ROUND(G38,3),2)</f>
        <v>0</v>
      </c>
      <c r="N38" s="25" t="s">
        <v>64</v>
      </c>
      <c r="O38">
        <f>(M38*21)/100</f>
        <v>0</v>
      </c>
      <c r="P38" t="s">
        <v>27</v>
      </c>
    </row>
    <row r="39" spans="1:16" ht="12.75" customHeight="1" x14ac:dyDescent="0.2">
      <c r="A39" s="28" t="s">
        <v>57</v>
      </c>
      <c r="E39" s="29" t="s">
        <v>58</v>
      </c>
    </row>
    <row r="40" spans="1:16" ht="12.75" customHeight="1" x14ac:dyDescent="0.2">
      <c r="A40" s="28" t="s">
        <v>59</v>
      </c>
      <c r="E40" s="30" t="s">
        <v>60</v>
      </c>
    </row>
    <row r="41" spans="1:16" ht="12.75" customHeight="1" x14ac:dyDescent="0.2">
      <c r="E41" s="29" t="s">
        <v>65</v>
      </c>
    </row>
    <row r="42" spans="1:16" ht="12.75" customHeight="1" x14ac:dyDescent="0.2">
      <c r="A42" t="s">
        <v>51</v>
      </c>
      <c r="B42" s="5" t="s">
        <v>84</v>
      </c>
      <c r="C42" s="5" t="s">
        <v>85</v>
      </c>
      <c r="D42" t="s">
        <v>53</v>
      </c>
      <c r="E42" s="24" t="s">
        <v>86</v>
      </c>
      <c r="F42" s="25" t="s">
        <v>55</v>
      </c>
      <c r="G42" s="26">
        <v>2</v>
      </c>
      <c r="H42" s="25">
        <v>0</v>
      </c>
      <c r="I42" s="25">
        <f>ROUND(G42*H42,6)</f>
        <v>0</v>
      </c>
      <c r="L42" s="27">
        <v>0</v>
      </c>
      <c r="M42" s="22">
        <f>ROUND(ROUND(L42,2)*ROUND(G42,3),2)</f>
        <v>0</v>
      </c>
      <c r="N42" s="25" t="s">
        <v>64</v>
      </c>
      <c r="O42">
        <f>(M42*21)/100</f>
        <v>0</v>
      </c>
      <c r="P42" t="s">
        <v>27</v>
      </c>
    </row>
    <row r="43" spans="1:16" ht="12.75" customHeight="1" x14ac:dyDescent="0.2">
      <c r="A43" s="28" t="s">
        <v>57</v>
      </c>
      <c r="E43" s="29" t="s">
        <v>58</v>
      </c>
    </row>
    <row r="44" spans="1:16" ht="12.75" customHeight="1" x14ac:dyDescent="0.2">
      <c r="A44" s="28" t="s">
        <v>59</v>
      </c>
      <c r="E44" s="30" t="s">
        <v>60</v>
      </c>
    </row>
    <row r="45" spans="1:16" ht="12.75" customHeight="1" x14ac:dyDescent="0.2">
      <c r="E45" s="29" t="s">
        <v>65</v>
      </c>
    </row>
    <row r="46" spans="1:16" ht="12.75" customHeight="1" x14ac:dyDescent="0.2">
      <c r="A46" t="s">
        <v>51</v>
      </c>
      <c r="B46" s="5" t="s">
        <v>87</v>
      </c>
      <c r="C46" s="5" t="s">
        <v>88</v>
      </c>
      <c r="D46" t="s">
        <v>53</v>
      </c>
      <c r="E46" s="24" t="s">
        <v>89</v>
      </c>
      <c r="F46" s="25" t="s">
        <v>55</v>
      </c>
      <c r="G46" s="26">
        <v>1</v>
      </c>
      <c r="H46" s="25">
        <v>0</v>
      </c>
      <c r="I46" s="25">
        <f>ROUND(G46*H46,6)</f>
        <v>0</v>
      </c>
      <c r="L46" s="27">
        <v>0</v>
      </c>
      <c r="M46" s="22">
        <f>ROUND(ROUND(L46,2)*ROUND(G46,3),2)</f>
        <v>0</v>
      </c>
      <c r="N46" s="25" t="s">
        <v>64</v>
      </c>
      <c r="O46">
        <f>(M46*21)/100</f>
        <v>0</v>
      </c>
      <c r="P46" t="s">
        <v>27</v>
      </c>
    </row>
    <row r="47" spans="1:16" ht="12.75" customHeight="1" x14ac:dyDescent="0.2">
      <c r="A47" s="28" t="s">
        <v>57</v>
      </c>
      <c r="E47" s="29" t="s">
        <v>58</v>
      </c>
    </row>
    <row r="48" spans="1:16" ht="12.75" customHeight="1" x14ac:dyDescent="0.2">
      <c r="A48" s="28" t="s">
        <v>59</v>
      </c>
      <c r="E48" s="30" t="s">
        <v>60</v>
      </c>
    </row>
    <row r="49" spans="1:16" ht="12.75" customHeight="1" x14ac:dyDescent="0.2">
      <c r="E49" s="29" t="s">
        <v>65</v>
      </c>
    </row>
    <row r="50" spans="1:16" ht="12.75" customHeight="1" x14ac:dyDescent="0.2">
      <c r="A50" t="s">
        <v>51</v>
      </c>
      <c r="B50" s="5" t="s">
        <v>90</v>
      </c>
      <c r="C50" s="5" t="s">
        <v>91</v>
      </c>
      <c r="D50" t="s">
        <v>53</v>
      </c>
      <c r="E50" s="24" t="s">
        <v>92</v>
      </c>
      <c r="F50" s="25" t="s">
        <v>55</v>
      </c>
      <c r="G50" s="26">
        <v>1</v>
      </c>
      <c r="H50" s="25">
        <v>0</v>
      </c>
      <c r="I50" s="25">
        <f>ROUND(G50*H50,6)</f>
        <v>0</v>
      </c>
      <c r="L50" s="27">
        <v>0</v>
      </c>
      <c r="M50" s="22">
        <f>ROUND(ROUND(L50,2)*ROUND(G50,3),2)</f>
        <v>0</v>
      </c>
      <c r="N50" s="25" t="s">
        <v>64</v>
      </c>
      <c r="O50">
        <f>(M50*21)/100</f>
        <v>0</v>
      </c>
      <c r="P50" t="s">
        <v>27</v>
      </c>
    </row>
    <row r="51" spans="1:16" ht="12.75" customHeight="1" x14ac:dyDescent="0.2">
      <c r="A51" s="28" t="s">
        <v>57</v>
      </c>
      <c r="E51" s="29" t="s">
        <v>58</v>
      </c>
    </row>
    <row r="52" spans="1:16" ht="12.75" customHeight="1" x14ac:dyDescent="0.2">
      <c r="A52" s="28" t="s">
        <v>59</v>
      </c>
      <c r="E52" s="30" t="s">
        <v>60</v>
      </c>
    </row>
    <row r="53" spans="1:16" ht="12.75" customHeight="1" x14ac:dyDescent="0.2">
      <c r="E53" s="29" t="s">
        <v>65</v>
      </c>
    </row>
    <row r="54" spans="1:16" ht="12.75" customHeight="1" x14ac:dyDescent="0.2">
      <c r="A54" t="s">
        <v>51</v>
      </c>
      <c r="B54" s="5" t="s">
        <v>93</v>
      </c>
      <c r="C54" s="5" t="s">
        <v>94</v>
      </c>
      <c r="D54" t="s">
        <v>53</v>
      </c>
      <c r="E54" s="24" t="s">
        <v>95</v>
      </c>
      <c r="F54" s="25" t="s">
        <v>55</v>
      </c>
      <c r="G54" s="26">
        <v>1</v>
      </c>
      <c r="H54" s="25">
        <v>0</v>
      </c>
      <c r="I54" s="25">
        <f>ROUND(G54*H54,6)</f>
        <v>0</v>
      </c>
      <c r="L54" s="27">
        <v>0</v>
      </c>
      <c r="M54" s="22">
        <f>ROUND(ROUND(L54,2)*ROUND(G54,3),2)</f>
        <v>0</v>
      </c>
      <c r="N54" s="25" t="s">
        <v>64</v>
      </c>
      <c r="O54">
        <f>(M54*21)/100</f>
        <v>0</v>
      </c>
      <c r="P54" t="s">
        <v>27</v>
      </c>
    </row>
    <row r="55" spans="1:16" ht="12.75" customHeight="1" x14ac:dyDescent="0.2">
      <c r="A55" s="28" t="s">
        <v>57</v>
      </c>
      <c r="E55" s="29" t="s">
        <v>58</v>
      </c>
    </row>
    <row r="56" spans="1:16" ht="12.75" customHeight="1" x14ac:dyDescent="0.2">
      <c r="A56" s="28" t="s">
        <v>59</v>
      </c>
      <c r="E56" s="30" t="s">
        <v>60</v>
      </c>
    </row>
    <row r="57" spans="1:16" ht="12.75" customHeight="1" x14ac:dyDescent="0.2">
      <c r="E57" s="29" t="s">
        <v>65</v>
      </c>
    </row>
    <row r="58" spans="1:16" ht="12.75" customHeight="1" x14ac:dyDescent="0.2">
      <c r="A58" t="s">
        <v>51</v>
      </c>
      <c r="B58" s="5" t="s">
        <v>96</v>
      </c>
      <c r="C58" s="5" t="s">
        <v>97</v>
      </c>
      <c r="D58" t="s">
        <v>53</v>
      </c>
      <c r="E58" s="24" t="s">
        <v>98</v>
      </c>
      <c r="F58" s="25" t="s">
        <v>55</v>
      </c>
      <c r="G58" s="26">
        <v>5</v>
      </c>
      <c r="H58" s="25">
        <v>0</v>
      </c>
      <c r="I58" s="25">
        <f>ROUND(G58*H58,6)</f>
        <v>0</v>
      </c>
      <c r="L58" s="27">
        <v>0</v>
      </c>
      <c r="M58" s="22">
        <f>ROUND(ROUND(L58,2)*ROUND(G58,3),2)</f>
        <v>0</v>
      </c>
      <c r="N58" s="25" t="s">
        <v>64</v>
      </c>
      <c r="O58">
        <f>(M58*21)/100</f>
        <v>0</v>
      </c>
      <c r="P58" t="s">
        <v>27</v>
      </c>
    </row>
    <row r="59" spans="1:16" ht="12.75" customHeight="1" x14ac:dyDescent="0.2">
      <c r="A59" s="28" t="s">
        <v>57</v>
      </c>
      <c r="E59" s="29" t="s">
        <v>58</v>
      </c>
    </row>
    <row r="60" spans="1:16" ht="12.75" customHeight="1" x14ac:dyDescent="0.2">
      <c r="A60" s="28" t="s">
        <v>59</v>
      </c>
      <c r="E60" s="30" t="s">
        <v>60</v>
      </c>
    </row>
    <row r="61" spans="1:16" ht="12.75" customHeight="1" x14ac:dyDescent="0.2">
      <c r="E61" s="29" t="s">
        <v>65</v>
      </c>
    </row>
    <row r="62" spans="1:16" ht="12.75" customHeight="1" x14ac:dyDescent="0.2">
      <c r="A62" t="s">
        <v>51</v>
      </c>
      <c r="B62" s="5" t="s">
        <v>99</v>
      </c>
      <c r="C62" s="5" t="s">
        <v>100</v>
      </c>
      <c r="D62" t="s">
        <v>53</v>
      </c>
      <c r="E62" s="24" t="s">
        <v>101</v>
      </c>
      <c r="F62" s="25" t="s">
        <v>102</v>
      </c>
      <c r="G62" s="26">
        <v>24</v>
      </c>
      <c r="H62" s="25">
        <v>0</v>
      </c>
      <c r="I62" s="25">
        <f>ROUND(G62*H62,6)</f>
        <v>0</v>
      </c>
      <c r="L62" s="27">
        <v>0</v>
      </c>
      <c r="M62" s="22">
        <f>ROUND(ROUND(L62,2)*ROUND(G62,3),2)</f>
        <v>0</v>
      </c>
      <c r="N62" s="25" t="s">
        <v>64</v>
      </c>
      <c r="O62">
        <f>(M62*21)/100</f>
        <v>0</v>
      </c>
      <c r="P62" t="s">
        <v>27</v>
      </c>
    </row>
    <row r="63" spans="1:16" ht="12.75" customHeight="1" x14ac:dyDescent="0.2">
      <c r="A63" s="28" t="s">
        <v>57</v>
      </c>
      <c r="E63" s="29" t="s">
        <v>58</v>
      </c>
    </row>
    <row r="64" spans="1:16" ht="12.75" customHeight="1" x14ac:dyDescent="0.2">
      <c r="A64" s="28" t="s">
        <v>59</v>
      </c>
      <c r="E64" s="30" t="s">
        <v>60</v>
      </c>
    </row>
    <row r="65" spans="1:16" ht="12.75" customHeight="1" x14ac:dyDescent="0.2">
      <c r="E65" s="29" t="s">
        <v>65</v>
      </c>
    </row>
    <row r="66" spans="1:16" ht="12.75" customHeight="1" x14ac:dyDescent="0.2">
      <c r="A66" t="s">
        <v>51</v>
      </c>
      <c r="B66" s="5" t="s">
        <v>103</v>
      </c>
      <c r="C66" s="5" t="s">
        <v>104</v>
      </c>
      <c r="D66" t="s">
        <v>53</v>
      </c>
      <c r="E66" s="24" t="s">
        <v>105</v>
      </c>
      <c r="F66" s="25" t="s">
        <v>55</v>
      </c>
      <c r="G66" s="26">
        <v>1</v>
      </c>
      <c r="H66" s="25">
        <v>0</v>
      </c>
      <c r="I66" s="25">
        <f>ROUND(G66*H66,6)</f>
        <v>0</v>
      </c>
      <c r="L66" s="27">
        <v>0</v>
      </c>
      <c r="M66" s="22">
        <f>ROUND(ROUND(L66,2)*ROUND(G66,3),2)</f>
        <v>0</v>
      </c>
      <c r="N66" s="25" t="s">
        <v>56</v>
      </c>
      <c r="O66">
        <f>(M66*21)/100</f>
        <v>0</v>
      </c>
      <c r="P66" t="s">
        <v>27</v>
      </c>
    </row>
    <row r="67" spans="1:16" ht="12.75" customHeight="1" x14ac:dyDescent="0.2">
      <c r="A67" s="28" t="s">
        <v>57</v>
      </c>
      <c r="E67" s="29" t="s">
        <v>58</v>
      </c>
    </row>
    <row r="68" spans="1:16" ht="12.75" customHeight="1" x14ac:dyDescent="0.2">
      <c r="A68" s="28" t="s">
        <v>59</v>
      </c>
      <c r="E68" s="30" t="s">
        <v>60</v>
      </c>
    </row>
    <row r="69" spans="1:16" ht="12.75" customHeight="1" x14ac:dyDescent="0.2">
      <c r="E69" s="29" t="s">
        <v>65</v>
      </c>
    </row>
    <row r="70" spans="1:16" ht="12.75" customHeight="1" x14ac:dyDescent="0.2">
      <c r="A70" t="s">
        <v>51</v>
      </c>
      <c r="B70" s="5" t="s">
        <v>106</v>
      </c>
      <c r="C70" s="5" t="s">
        <v>107</v>
      </c>
      <c r="D70" t="s">
        <v>53</v>
      </c>
      <c r="E70" s="24" t="s">
        <v>108</v>
      </c>
      <c r="F70" s="25" t="s">
        <v>102</v>
      </c>
      <c r="G70" s="26">
        <v>16</v>
      </c>
      <c r="H70" s="25">
        <v>0</v>
      </c>
      <c r="I70" s="25">
        <f>ROUND(G70*H70,6)</f>
        <v>0</v>
      </c>
      <c r="L70" s="27">
        <v>0</v>
      </c>
      <c r="M70" s="22">
        <f>ROUND(ROUND(L70,2)*ROUND(G70,3),2)</f>
        <v>0</v>
      </c>
      <c r="N70" s="25" t="s">
        <v>64</v>
      </c>
      <c r="O70">
        <f>(M70*21)/100</f>
        <v>0</v>
      </c>
      <c r="P70" t="s">
        <v>27</v>
      </c>
    </row>
    <row r="71" spans="1:16" ht="12.75" customHeight="1" x14ac:dyDescent="0.2">
      <c r="A71" s="28" t="s">
        <v>57</v>
      </c>
      <c r="E71" s="29" t="s">
        <v>58</v>
      </c>
    </row>
    <row r="72" spans="1:16" ht="12.75" customHeight="1" x14ac:dyDescent="0.2">
      <c r="A72" s="28" t="s">
        <v>59</v>
      </c>
      <c r="E72" s="30" t="s">
        <v>60</v>
      </c>
    </row>
    <row r="73" spans="1:16" ht="12.75" customHeight="1" x14ac:dyDescent="0.2">
      <c r="E73" s="29" t="s">
        <v>65</v>
      </c>
    </row>
    <row r="74" spans="1:16" ht="12.75" customHeight="1" x14ac:dyDescent="0.2">
      <c r="A74" t="s">
        <v>51</v>
      </c>
      <c r="B74" s="5" t="s">
        <v>109</v>
      </c>
      <c r="C74" s="5" t="s">
        <v>110</v>
      </c>
      <c r="D74" t="s">
        <v>53</v>
      </c>
      <c r="E74" s="24" t="s">
        <v>111</v>
      </c>
      <c r="F74" s="25" t="s">
        <v>55</v>
      </c>
      <c r="G74" s="26">
        <v>1</v>
      </c>
      <c r="H74" s="25">
        <v>0</v>
      </c>
      <c r="I74" s="25">
        <f>ROUND(G74*H74,6)</f>
        <v>0</v>
      </c>
      <c r="L74" s="27">
        <v>0</v>
      </c>
      <c r="M74" s="22">
        <f>ROUND(ROUND(L74,2)*ROUND(G74,3),2)</f>
        <v>0</v>
      </c>
      <c r="N74" s="25" t="s">
        <v>64</v>
      </c>
      <c r="O74">
        <f>(M74*21)/100</f>
        <v>0</v>
      </c>
      <c r="P74" t="s">
        <v>27</v>
      </c>
    </row>
    <row r="75" spans="1:16" ht="12.75" customHeight="1" x14ac:dyDescent="0.2">
      <c r="A75" s="28" t="s">
        <v>57</v>
      </c>
      <c r="E75" s="29" t="s">
        <v>58</v>
      </c>
    </row>
    <row r="76" spans="1:16" ht="12.75" customHeight="1" x14ac:dyDescent="0.2">
      <c r="A76" s="28" t="s">
        <v>59</v>
      </c>
      <c r="E76" s="30" t="s">
        <v>60</v>
      </c>
    </row>
    <row r="77" spans="1:16" ht="12.75" customHeight="1" x14ac:dyDescent="0.2">
      <c r="E77" s="29" t="s">
        <v>65</v>
      </c>
    </row>
    <row r="78" spans="1:16" ht="12.75" customHeight="1" x14ac:dyDescent="0.2">
      <c r="A78" t="s">
        <v>51</v>
      </c>
      <c r="B78" s="5" t="s">
        <v>112</v>
      </c>
      <c r="C78" s="5" t="s">
        <v>113</v>
      </c>
      <c r="D78" t="s">
        <v>53</v>
      </c>
      <c r="E78" s="24" t="s">
        <v>114</v>
      </c>
      <c r="F78" s="25" t="s">
        <v>55</v>
      </c>
      <c r="G78" s="26">
        <v>1</v>
      </c>
      <c r="H78" s="25">
        <v>0</v>
      </c>
      <c r="I78" s="25">
        <f>ROUND(G78*H78,6)</f>
        <v>0</v>
      </c>
      <c r="L78" s="27">
        <v>0</v>
      </c>
      <c r="M78" s="22">
        <f>ROUND(ROUND(L78,2)*ROUND(G78,3),2)</f>
        <v>0</v>
      </c>
      <c r="N78" s="25" t="s">
        <v>64</v>
      </c>
      <c r="O78">
        <f>(M78*21)/100</f>
        <v>0</v>
      </c>
      <c r="P78" t="s">
        <v>27</v>
      </c>
    </row>
    <row r="79" spans="1:16" ht="12.75" customHeight="1" x14ac:dyDescent="0.2">
      <c r="A79" s="28" t="s">
        <v>57</v>
      </c>
      <c r="E79" s="29" t="s">
        <v>58</v>
      </c>
    </row>
    <row r="80" spans="1:16" ht="12.75" customHeight="1" x14ac:dyDescent="0.2">
      <c r="A80" s="28" t="s">
        <v>59</v>
      </c>
      <c r="E80" s="30" t="s">
        <v>60</v>
      </c>
    </row>
    <row r="81" spans="1:16" ht="12.75" customHeight="1" x14ac:dyDescent="0.2">
      <c r="E81" s="29" t="s">
        <v>65</v>
      </c>
    </row>
    <row r="82" spans="1:16" ht="12.75" customHeight="1" x14ac:dyDescent="0.2">
      <c r="A82" t="s">
        <v>51</v>
      </c>
      <c r="B82" s="5" t="s">
        <v>115</v>
      </c>
      <c r="C82" s="5" t="s">
        <v>116</v>
      </c>
      <c r="D82" t="s">
        <v>53</v>
      </c>
      <c r="E82" s="24" t="s">
        <v>117</v>
      </c>
      <c r="F82" s="25" t="s">
        <v>102</v>
      </c>
      <c r="G82" s="26">
        <v>40</v>
      </c>
      <c r="H82" s="25">
        <v>0</v>
      </c>
      <c r="I82" s="25">
        <f>ROUND(G82*H82,6)</f>
        <v>0</v>
      </c>
      <c r="L82" s="27">
        <v>0</v>
      </c>
      <c r="M82" s="22">
        <f>ROUND(ROUND(L82,2)*ROUND(G82,3),2)</f>
        <v>0</v>
      </c>
      <c r="N82" s="25" t="s">
        <v>64</v>
      </c>
      <c r="O82">
        <f>(M82*21)/100</f>
        <v>0</v>
      </c>
      <c r="P82" t="s">
        <v>27</v>
      </c>
    </row>
    <row r="83" spans="1:16" ht="12.75" customHeight="1" x14ac:dyDescent="0.2">
      <c r="A83" s="28" t="s">
        <v>57</v>
      </c>
      <c r="E83" s="29" t="s">
        <v>58</v>
      </c>
    </row>
    <row r="84" spans="1:16" ht="12.75" customHeight="1" x14ac:dyDescent="0.2">
      <c r="A84" s="28" t="s">
        <v>59</v>
      </c>
      <c r="E84" s="30" t="s">
        <v>60</v>
      </c>
    </row>
    <row r="85" spans="1:16" ht="12.75" customHeight="1" x14ac:dyDescent="0.2">
      <c r="E85" s="29" t="s">
        <v>65</v>
      </c>
    </row>
    <row r="86" spans="1:16" ht="12.75" customHeight="1" x14ac:dyDescent="0.2">
      <c r="A86" t="s">
        <v>51</v>
      </c>
      <c r="B86" s="5" t="s">
        <v>118</v>
      </c>
      <c r="C86" s="5" t="s">
        <v>119</v>
      </c>
      <c r="D86" t="s">
        <v>53</v>
      </c>
      <c r="E86" s="24" t="s">
        <v>120</v>
      </c>
      <c r="F86" s="25" t="s">
        <v>55</v>
      </c>
      <c r="G86" s="26">
        <v>1</v>
      </c>
      <c r="H86" s="25">
        <v>0</v>
      </c>
      <c r="I86" s="25">
        <f>ROUND(G86*H86,6)</f>
        <v>0</v>
      </c>
      <c r="L86" s="27">
        <v>0</v>
      </c>
      <c r="M86" s="22">
        <f>ROUND(ROUND(L86,2)*ROUND(G86,3),2)</f>
        <v>0</v>
      </c>
      <c r="N86" s="25" t="s">
        <v>64</v>
      </c>
      <c r="O86">
        <f>(M86*21)/100</f>
        <v>0</v>
      </c>
      <c r="P86" t="s">
        <v>27</v>
      </c>
    </row>
    <row r="87" spans="1:16" ht="12.75" customHeight="1" x14ac:dyDescent="0.2">
      <c r="A87" s="28" t="s">
        <v>57</v>
      </c>
      <c r="E87" s="29" t="s">
        <v>58</v>
      </c>
    </row>
    <row r="88" spans="1:16" ht="12.75" customHeight="1" x14ac:dyDescent="0.2">
      <c r="A88" s="28" t="s">
        <v>59</v>
      </c>
      <c r="E88" s="30" t="s">
        <v>60</v>
      </c>
    </row>
    <row r="89" spans="1:16" ht="12.75" customHeight="1" x14ac:dyDescent="0.2">
      <c r="E89" s="29" t="s">
        <v>65</v>
      </c>
    </row>
    <row r="90" spans="1:16" ht="12.75" customHeight="1" x14ac:dyDescent="0.2">
      <c r="A90" t="s">
        <v>51</v>
      </c>
      <c r="B90" s="5" t="s">
        <v>121</v>
      </c>
      <c r="C90" s="5" t="s">
        <v>122</v>
      </c>
      <c r="D90" t="s">
        <v>53</v>
      </c>
      <c r="E90" s="24" t="s">
        <v>123</v>
      </c>
      <c r="F90" s="25" t="s">
        <v>55</v>
      </c>
      <c r="G90" s="26">
        <v>1</v>
      </c>
      <c r="H90" s="25">
        <v>0</v>
      </c>
      <c r="I90" s="25">
        <f>ROUND(G90*H90,6)</f>
        <v>0</v>
      </c>
      <c r="L90" s="27">
        <v>0</v>
      </c>
      <c r="M90" s="22">
        <f>ROUND(ROUND(L90,2)*ROUND(G90,3),2)</f>
        <v>0</v>
      </c>
      <c r="N90" s="25" t="s">
        <v>64</v>
      </c>
      <c r="O90">
        <f>(M90*21)/100</f>
        <v>0</v>
      </c>
      <c r="P90" t="s">
        <v>27</v>
      </c>
    </row>
    <row r="91" spans="1:16" ht="12.75" customHeight="1" x14ac:dyDescent="0.2">
      <c r="A91" s="28" t="s">
        <v>57</v>
      </c>
      <c r="E91" s="29" t="s">
        <v>58</v>
      </c>
    </row>
    <row r="92" spans="1:16" ht="12.75" customHeight="1" x14ac:dyDescent="0.2">
      <c r="A92" s="28" t="s">
        <v>59</v>
      </c>
      <c r="E92" s="30" t="s">
        <v>60</v>
      </c>
    </row>
    <row r="93" spans="1:16" ht="12.75" customHeight="1" x14ac:dyDescent="0.2">
      <c r="E93" s="29" t="s">
        <v>65</v>
      </c>
    </row>
    <row r="94" spans="1:16" ht="12.75" customHeight="1" x14ac:dyDescent="0.2">
      <c r="A94" t="s">
        <v>48</v>
      </c>
      <c r="C94" s="6" t="s">
        <v>27</v>
      </c>
      <c r="E94" s="23" t="s">
        <v>124</v>
      </c>
      <c r="J94" s="22">
        <f>0</f>
        <v>0</v>
      </c>
      <c r="K94" s="22">
        <f>0</f>
        <v>0</v>
      </c>
      <c r="L94" s="22">
        <f>0+L95+L99+L103+L107+L111+L115+L119</f>
        <v>0</v>
      </c>
      <c r="M94" s="22">
        <f>0+M95+M99+M103+M107+M111+M115+M119</f>
        <v>0</v>
      </c>
    </row>
    <row r="95" spans="1:16" ht="12.75" customHeight="1" x14ac:dyDescent="0.2">
      <c r="A95" t="s">
        <v>51</v>
      </c>
      <c r="B95" s="5" t="s">
        <v>125</v>
      </c>
      <c r="C95" s="5" t="s">
        <v>126</v>
      </c>
      <c r="D95" t="s">
        <v>53</v>
      </c>
      <c r="E95" s="24" t="s">
        <v>127</v>
      </c>
      <c r="F95" s="25" t="s">
        <v>128</v>
      </c>
      <c r="G95" s="26">
        <v>6.3</v>
      </c>
      <c r="H95" s="25">
        <v>0</v>
      </c>
      <c r="I95" s="25">
        <f>ROUND(G95*H95,6)</f>
        <v>0</v>
      </c>
      <c r="L95" s="27">
        <v>0</v>
      </c>
      <c r="M95" s="22">
        <f>ROUND(ROUND(L95,2)*ROUND(G95,3),2)</f>
        <v>0</v>
      </c>
      <c r="N95" s="25" t="s">
        <v>64</v>
      </c>
      <c r="O95">
        <f>(M95*21)/100</f>
        <v>0</v>
      </c>
      <c r="P95" t="s">
        <v>27</v>
      </c>
    </row>
    <row r="96" spans="1:16" ht="12.75" customHeight="1" x14ac:dyDescent="0.2">
      <c r="A96" s="28" t="s">
        <v>57</v>
      </c>
      <c r="E96" s="29" t="s">
        <v>58</v>
      </c>
    </row>
    <row r="97" spans="1:16" ht="12.75" customHeight="1" x14ac:dyDescent="0.2">
      <c r="A97" s="28" t="s">
        <v>59</v>
      </c>
      <c r="E97" s="30" t="s">
        <v>60</v>
      </c>
    </row>
    <row r="98" spans="1:16" ht="12.75" customHeight="1" x14ac:dyDescent="0.2">
      <c r="E98" s="29" t="s">
        <v>65</v>
      </c>
    </row>
    <row r="99" spans="1:16" ht="12.75" customHeight="1" x14ac:dyDescent="0.2">
      <c r="A99" t="s">
        <v>51</v>
      </c>
      <c r="B99" s="5" t="s">
        <v>129</v>
      </c>
      <c r="C99" s="5" t="s">
        <v>130</v>
      </c>
      <c r="D99" t="s">
        <v>53</v>
      </c>
      <c r="E99" s="24" t="s">
        <v>131</v>
      </c>
      <c r="F99" s="25" t="s">
        <v>132</v>
      </c>
      <c r="G99" s="26">
        <v>20</v>
      </c>
      <c r="H99" s="25">
        <v>0</v>
      </c>
      <c r="I99" s="25">
        <f>ROUND(G99*H99,6)</f>
        <v>0</v>
      </c>
      <c r="L99" s="27">
        <v>0</v>
      </c>
      <c r="M99" s="22">
        <f>ROUND(ROUND(L99,2)*ROUND(G99,3),2)</f>
        <v>0</v>
      </c>
      <c r="N99" s="25" t="s">
        <v>64</v>
      </c>
      <c r="O99">
        <f>(M99*21)/100</f>
        <v>0</v>
      </c>
      <c r="P99" t="s">
        <v>27</v>
      </c>
    </row>
    <row r="100" spans="1:16" ht="12.75" customHeight="1" x14ac:dyDescent="0.2">
      <c r="A100" s="28" t="s">
        <v>57</v>
      </c>
      <c r="E100" s="29" t="s">
        <v>58</v>
      </c>
    </row>
    <row r="101" spans="1:16" ht="12.75" customHeight="1" x14ac:dyDescent="0.2">
      <c r="A101" s="28" t="s">
        <v>59</v>
      </c>
      <c r="E101" s="30" t="s">
        <v>60</v>
      </c>
    </row>
    <row r="102" spans="1:16" ht="12.75" customHeight="1" x14ac:dyDescent="0.2">
      <c r="E102" s="29" t="s">
        <v>65</v>
      </c>
    </row>
    <row r="103" spans="1:16" ht="12.75" customHeight="1" x14ac:dyDescent="0.2">
      <c r="A103" t="s">
        <v>51</v>
      </c>
      <c r="B103" s="5" t="s">
        <v>133</v>
      </c>
      <c r="C103" s="5" t="s">
        <v>134</v>
      </c>
      <c r="D103" t="s">
        <v>53</v>
      </c>
      <c r="E103" s="24" t="s">
        <v>135</v>
      </c>
      <c r="F103" s="25" t="s">
        <v>132</v>
      </c>
      <c r="G103" s="26">
        <v>20</v>
      </c>
      <c r="H103" s="25">
        <v>0</v>
      </c>
      <c r="I103" s="25">
        <f>ROUND(G103*H103,6)</f>
        <v>0</v>
      </c>
      <c r="L103" s="27">
        <v>0</v>
      </c>
      <c r="M103" s="22">
        <f>ROUND(ROUND(L103,2)*ROUND(G103,3),2)</f>
        <v>0</v>
      </c>
      <c r="N103" s="25" t="s">
        <v>64</v>
      </c>
      <c r="O103">
        <f>(M103*21)/100</f>
        <v>0</v>
      </c>
      <c r="P103" t="s">
        <v>27</v>
      </c>
    </row>
    <row r="104" spans="1:16" ht="12.75" customHeight="1" x14ac:dyDescent="0.2">
      <c r="A104" s="28" t="s">
        <v>57</v>
      </c>
      <c r="E104" s="29" t="s">
        <v>58</v>
      </c>
    </row>
    <row r="105" spans="1:16" ht="12.75" customHeight="1" x14ac:dyDescent="0.2">
      <c r="A105" s="28" t="s">
        <v>59</v>
      </c>
      <c r="E105" s="30" t="s">
        <v>60</v>
      </c>
    </row>
    <row r="106" spans="1:16" ht="12.75" customHeight="1" x14ac:dyDescent="0.2">
      <c r="E106" s="29" t="s">
        <v>65</v>
      </c>
    </row>
    <row r="107" spans="1:16" ht="12.75" customHeight="1" x14ac:dyDescent="0.2">
      <c r="A107" t="s">
        <v>51</v>
      </c>
      <c r="B107" s="5" t="s">
        <v>136</v>
      </c>
      <c r="C107" s="5" t="s">
        <v>137</v>
      </c>
      <c r="D107" t="s">
        <v>53</v>
      </c>
      <c r="E107" s="24" t="s">
        <v>138</v>
      </c>
      <c r="F107" s="25" t="s">
        <v>128</v>
      </c>
      <c r="G107" s="26">
        <v>2</v>
      </c>
      <c r="H107" s="25">
        <v>0</v>
      </c>
      <c r="I107" s="25">
        <f>ROUND(G107*H107,6)</f>
        <v>0</v>
      </c>
      <c r="L107" s="27">
        <v>0</v>
      </c>
      <c r="M107" s="22">
        <f>ROUND(ROUND(L107,2)*ROUND(G107,3),2)</f>
        <v>0</v>
      </c>
      <c r="N107" s="25" t="s">
        <v>64</v>
      </c>
      <c r="O107">
        <f>(M107*21)/100</f>
        <v>0</v>
      </c>
      <c r="P107" t="s">
        <v>27</v>
      </c>
    </row>
    <row r="108" spans="1:16" ht="12.75" customHeight="1" x14ac:dyDescent="0.2">
      <c r="A108" s="28" t="s">
        <v>57</v>
      </c>
      <c r="E108" s="29" t="s">
        <v>58</v>
      </c>
    </row>
    <row r="109" spans="1:16" ht="12.75" customHeight="1" x14ac:dyDescent="0.2">
      <c r="A109" s="28" t="s">
        <v>59</v>
      </c>
      <c r="E109" s="30" t="s">
        <v>60</v>
      </c>
    </row>
    <row r="110" spans="1:16" ht="12.75" customHeight="1" x14ac:dyDescent="0.2">
      <c r="E110" s="29" t="s">
        <v>65</v>
      </c>
    </row>
    <row r="111" spans="1:16" ht="12.75" customHeight="1" x14ac:dyDescent="0.2">
      <c r="A111" t="s">
        <v>51</v>
      </c>
      <c r="B111" s="5" t="s">
        <v>139</v>
      </c>
      <c r="C111" s="5" t="s">
        <v>140</v>
      </c>
      <c r="D111" t="s">
        <v>53</v>
      </c>
      <c r="E111" s="24" t="s">
        <v>141</v>
      </c>
      <c r="F111" s="25" t="s">
        <v>128</v>
      </c>
      <c r="G111" s="26">
        <v>6.3</v>
      </c>
      <c r="H111" s="25">
        <v>0</v>
      </c>
      <c r="I111" s="25">
        <f>ROUND(G111*H111,6)</f>
        <v>0</v>
      </c>
      <c r="L111" s="27">
        <v>0</v>
      </c>
      <c r="M111" s="22">
        <f>ROUND(ROUND(L111,2)*ROUND(G111,3),2)</f>
        <v>0</v>
      </c>
      <c r="N111" s="25" t="s">
        <v>64</v>
      </c>
      <c r="O111">
        <f>(M111*21)/100</f>
        <v>0</v>
      </c>
      <c r="P111" t="s">
        <v>27</v>
      </c>
    </row>
    <row r="112" spans="1:16" ht="12.75" customHeight="1" x14ac:dyDescent="0.2">
      <c r="A112" s="28" t="s">
        <v>57</v>
      </c>
      <c r="E112" s="29" t="s">
        <v>58</v>
      </c>
    </row>
    <row r="113" spans="1:16" ht="12.75" customHeight="1" x14ac:dyDescent="0.2">
      <c r="A113" s="28" t="s">
        <v>59</v>
      </c>
      <c r="E113" s="30" t="s">
        <v>60</v>
      </c>
    </row>
    <row r="114" spans="1:16" ht="12.75" customHeight="1" x14ac:dyDescent="0.2">
      <c r="E114" s="29" t="s">
        <v>65</v>
      </c>
    </row>
    <row r="115" spans="1:16" ht="12.75" customHeight="1" x14ac:dyDescent="0.2">
      <c r="A115" t="s">
        <v>51</v>
      </c>
      <c r="B115" s="5" t="s">
        <v>142</v>
      </c>
      <c r="C115" s="5" t="s">
        <v>143</v>
      </c>
      <c r="D115" t="s">
        <v>53</v>
      </c>
      <c r="E115" s="24" t="s">
        <v>144</v>
      </c>
      <c r="F115" s="25" t="s">
        <v>128</v>
      </c>
      <c r="G115" s="26">
        <v>1</v>
      </c>
      <c r="H115" s="25">
        <v>0</v>
      </c>
      <c r="I115" s="25">
        <f>ROUND(G115*H115,6)</f>
        <v>0</v>
      </c>
      <c r="L115" s="27">
        <v>0</v>
      </c>
      <c r="M115" s="22">
        <f>ROUND(ROUND(L115,2)*ROUND(G115,3),2)</f>
        <v>0</v>
      </c>
      <c r="N115" s="25" t="s">
        <v>56</v>
      </c>
      <c r="O115">
        <f>(M115*21)/100</f>
        <v>0</v>
      </c>
      <c r="P115" t="s">
        <v>27</v>
      </c>
    </row>
    <row r="116" spans="1:16" ht="12.75" customHeight="1" x14ac:dyDescent="0.2">
      <c r="A116" s="28" t="s">
        <v>57</v>
      </c>
      <c r="E116" s="29" t="s">
        <v>58</v>
      </c>
    </row>
    <row r="117" spans="1:16" ht="12.75" customHeight="1" x14ac:dyDescent="0.2">
      <c r="A117" s="28" t="s">
        <v>59</v>
      </c>
      <c r="E117" s="30" t="s">
        <v>60</v>
      </c>
    </row>
    <row r="118" spans="1:16" ht="12.75" customHeight="1" x14ac:dyDescent="0.2">
      <c r="E118" s="29" t="s">
        <v>65</v>
      </c>
    </row>
    <row r="119" spans="1:16" ht="12.75" customHeight="1" x14ac:dyDescent="0.2">
      <c r="A119" t="s">
        <v>51</v>
      </c>
      <c r="B119" s="5" t="s">
        <v>145</v>
      </c>
      <c r="C119" s="5" t="s">
        <v>146</v>
      </c>
      <c r="D119" t="s">
        <v>53</v>
      </c>
      <c r="E119" s="24" t="s">
        <v>147</v>
      </c>
      <c r="F119" s="25" t="s">
        <v>148</v>
      </c>
      <c r="G119" s="26">
        <v>20</v>
      </c>
      <c r="H119" s="25">
        <v>0</v>
      </c>
      <c r="I119" s="25">
        <f>ROUND(G119*H119,6)</f>
        <v>0</v>
      </c>
      <c r="L119" s="27">
        <v>0</v>
      </c>
      <c r="M119" s="22">
        <f>ROUND(ROUND(L119,2)*ROUND(G119,3),2)</f>
        <v>0</v>
      </c>
      <c r="N119" s="25" t="s">
        <v>64</v>
      </c>
      <c r="O119">
        <f>(M119*21)/100</f>
        <v>0</v>
      </c>
      <c r="P119" t="s">
        <v>27</v>
      </c>
    </row>
    <row r="120" spans="1:16" ht="12.75" customHeight="1" x14ac:dyDescent="0.2">
      <c r="A120" s="28" t="s">
        <v>57</v>
      </c>
      <c r="E120" s="29" t="s">
        <v>58</v>
      </c>
    </row>
    <row r="121" spans="1:16" ht="12.75" customHeight="1" x14ac:dyDescent="0.2">
      <c r="A121" s="28" t="s">
        <v>59</v>
      </c>
      <c r="E121" s="30" t="s">
        <v>60</v>
      </c>
    </row>
    <row r="122" spans="1:16" ht="12.75" customHeight="1" x14ac:dyDescent="0.2">
      <c r="E122" s="29" t="s">
        <v>65</v>
      </c>
    </row>
    <row r="123" spans="1:16" ht="12.75" customHeight="1" x14ac:dyDescent="0.2">
      <c r="A123" t="s">
        <v>48</v>
      </c>
      <c r="C123" s="6" t="s">
        <v>26</v>
      </c>
      <c r="E123" s="23" t="s">
        <v>149</v>
      </c>
      <c r="J123" s="22">
        <f>0</f>
        <v>0</v>
      </c>
      <c r="K123" s="22">
        <f>0</f>
        <v>0</v>
      </c>
      <c r="L123" s="22">
        <f>0+L124+L128+L132</f>
        <v>0</v>
      </c>
      <c r="M123" s="22">
        <f>0+M124+M128+M132</f>
        <v>0</v>
      </c>
    </row>
    <row r="124" spans="1:16" ht="12.75" customHeight="1" x14ac:dyDescent="0.2">
      <c r="A124" t="s">
        <v>51</v>
      </c>
      <c r="B124" s="5" t="s">
        <v>150</v>
      </c>
      <c r="C124" s="5" t="s">
        <v>151</v>
      </c>
      <c r="D124" t="s">
        <v>53</v>
      </c>
      <c r="E124" s="24" t="s">
        <v>152</v>
      </c>
      <c r="F124" s="25" t="s">
        <v>153</v>
      </c>
      <c r="G124" s="26">
        <v>1</v>
      </c>
      <c r="H124" s="25">
        <v>0</v>
      </c>
      <c r="I124" s="25">
        <f>ROUND(G124*H124,6)</f>
        <v>0</v>
      </c>
      <c r="L124" s="27">
        <v>0</v>
      </c>
      <c r="M124" s="22">
        <f>ROUND(ROUND(L124,2)*ROUND(G124,3),2)</f>
        <v>0</v>
      </c>
      <c r="N124" s="25" t="s">
        <v>64</v>
      </c>
      <c r="O124">
        <f>(M124*21)/100</f>
        <v>0</v>
      </c>
      <c r="P124" t="s">
        <v>27</v>
      </c>
    </row>
    <row r="125" spans="1:16" ht="12.75" customHeight="1" x14ac:dyDescent="0.2">
      <c r="A125" s="28" t="s">
        <v>57</v>
      </c>
      <c r="E125" s="29" t="s">
        <v>58</v>
      </c>
    </row>
    <row r="126" spans="1:16" ht="12.75" customHeight="1" x14ac:dyDescent="0.2">
      <c r="A126" s="28" t="s">
        <v>59</v>
      </c>
      <c r="E126" s="30" t="s">
        <v>60</v>
      </c>
    </row>
    <row r="127" spans="1:16" ht="12.75" customHeight="1" x14ac:dyDescent="0.2">
      <c r="E127" s="29" t="s">
        <v>65</v>
      </c>
    </row>
    <row r="128" spans="1:16" ht="12.75" customHeight="1" x14ac:dyDescent="0.2">
      <c r="A128" t="s">
        <v>51</v>
      </c>
      <c r="B128" s="5" t="s">
        <v>154</v>
      </c>
      <c r="C128" s="5" t="s">
        <v>155</v>
      </c>
      <c r="D128" t="s">
        <v>53</v>
      </c>
      <c r="E128" s="24" t="s">
        <v>156</v>
      </c>
      <c r="F128" s="25" t="s">
        <v>153</v>
      </c>
      <c r="G128" s="26">
        <v>1</v>
      </c>
      <c r="H128" s="25">
        <v>0</v>
      </c>
      <c r="I128" s="25">
        <f>ROUND(G128*H128,6)</f>
        <v>0</v>
      </c>
      <c r="L128" s="27">
        <v>0</v>
      </c>
      <c r="M128" s="22">
        <f>ROUND(ROUND(L128,2)*ROUND(G128,3),2)</f>
        <v>0</v>
      </c>
      <c r="N128" s="25" t="s">
        <v>64</v>
      </c>
      <c r="O128">
        <f>(M128*21)/100</f>
        <v>0</v>
      </c>
      <c r="P128" t="s">
        <v>27</v>
      </c>
    </row>
    <row r="129" spans="1:16" ht="12.75" customHeight="1" x14ac:dyDescent="0.2">
      <c r="A129" s="28" t="s">
        <v>57</v>
      </c>
      <c r="E129" s="29" t="s">
        <v>58</v>
      </c>
    </row>
    <row r="130" spans="1:16" ht="12.75" customHeight="1" x14ac:dyDescent="0.2">
      <c r="A130" s="28" t="s">
        <v>59</v>
      </c>
      <c r="E130" s="30" t="s">
        <v>60</v>
      </c>
    </row>
    <row r="131" spans="1:16" ht="12.75" customHeight="1" x14ac:dyDescent="0.2">
      <c r="E131" s="29" t="s">
        <v>65</v>
      </c>
    </row>
    <row r="132" spans="1:16" ht="12.75" customHeight="1" x14ac:dyDescent="0.2">
      <c r="A132" t="s">
        <v>51</v>
      </c>
      <c r="B132" s="5" t="s">
        <v>157</v>
      </c>
      <c r="C132" s="5" t="s">
        <v>158</v>
      </c>
      <c r="D132" t="s">
        <v>53</v>
      </c>
      <c r="E132" s="24" t="s">
        <v>159</v>
      </c>
      <c r="F132" s="25" t="s">
        <v>153</v>
      </c>
      <c r="G132" s="26">
        <v>1</v>
      </c>
      <c r="H132" s="25">
        <v>0</v>
      </c>
      <c r="I132" s="25">
        <f>ROUND(G132*H132,6)</f>
        <v>0</v>
      </c>
      <c r="L132" s="27">
        <v>0</v>
      </c>
      <c r="M132" s="22">
        <f>ROUND(ROUND(L132,2)*ROUND(G132,3),2)</f>
        <v>0</v>
      </c>
      <c r="N132" s="25" t="s">
        <v>64</v>
      </c>
      <c r="O132">
        <f>(M132*21)/100</f>
        <v>0</v>
      </c>
      <c r="P132" t="s">
        <v>27</v>
      </c>
    </row>
    <row r="133" spans="1:16" ht="12.75" customHeight="1" x14ac:dyDescent="0.2">
      <c r="A133" s="28" t="s">
        <v>57</v>
      </c>
      <c r="E133" s="29" t="s">
        <v>58</v>
      </c>
    </row>
    <row r="134" spans="1:16" ht="12.75" customHeight="1" x14ac:dyDescent="0.2">
      <c r="A134" s="28" t="s">
        <v>59</v>
      </c>
      <c r="E134" s="30" t="s">
        <v>60</v>
      </c>
    </row>
    <row r="135" spans="1:16" ht="12.75" customHeight="1" x14ac:dyDescent="0.2">
      <c r="E135" s="29" t="s">
        <v>65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160</v>
      </c>
      <c r="M3" s="31">
        <f>Rekapitulace!C12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160</v>
      </c>
      <c r="D4" s="32"/>
      <c r="E4" s="18" t="s">
        <v>161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COUNTIFS(L8:L99,"=0",A8:A99,"P")+COUNTIFS(L8:L99,"",A8:A99,"P")+SUM(Q8:Q99)</f>
        <v>23</v>
      </c>
    </row>
    <row r="8" spans="1:20" ht="12.75" customHeight="1" x14ac:dyDescent="0.2">
      <c r="A8" t="s">
        <v>45</v>
      </c>
      <c r="C8" s="19" t="s">
        <v>164</v>
      </c>
      <c r="E8" s="21" t="s">
        <v>165</v>
      </c>
      <c r="J8" s="20">
        <f>0+J9+J18</f>
        <v>0</v>
      </c>
      <c r="K8" s="20">
        <f>0+K9+K18</f>
        <v>0</v>
      </c>
      <c r="L8" s="20">
        <f>0+L9+L18</f>
        <v>0</v>
      </c>
      <c r="M8" s="20">
        <f>0+M9+M18</f>
        <v>0</v>
      </c>
    </row>
    <row r="9" spans="1:20" ht="12.75" customHeight="1" x14ac:dyDescent="0.2">
      <c r="A9" t="s">
        <v>48</v>
      </c>
      <c r="C9" s="6" t="s">
        <v>166</v>
      </c>
      <c r="E9" s="23" t="s">
        <v>167</v>
      </c>
      <c r="J9" s="22">
        <f>0</f>
        <v>0</v>
      </c>
      <c r="K9" s="22">
        <f>0</f>
        <v>0</v>
      </c>
      <c r="L9" s="22">
        <f>0+L10+L14</f>
        <v>0</v>
      </c>
      <c r="M9" s="22">
        <f>0+M10+M14</f>
        <v>0</v>
      </c>
    </row>
    <row r="10" spans="1:20" ht="12.75" customHeight="1" x14ac:dyDescent="0.2">
      <c r="A10" t="s">
        <v>51</v>
      </c>
      <c r="B10" s="5" t="s">
        <v>125</v>
      </c>
      <c r="C10" s="5" t="s">
        <v>168</v>
      </c>
      <c r="D10" t="s">
        <v>53</v>
      </c>
      <c r="E10" s="24" t="s">
        <v>169</v>
      </c>
      <c r="F10" s="25" t="s">
        <v>132</v>
      </c>
      <c r="G10" s="26">
        <v>10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170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53</v>
      </c>
    </row>
    <row r="12" spans="1:20" ht="12.75" customHeight="1" x14ac:dyDescent="0.2">
      <c r="A12" s="28" t="s">
        <v>59</v>
      </c>
      <c r="E12" s="30" t="s">
        <v>53</v>
      </c>
    </row>
    <row r="13" spans="1:20" ht="76.5" customHeight="1" x14ac:dyDescent="0.2">
      <c r="E13" s="29" t="s">
        <v>171</v>
      </c>
    </row>
    <row r="14" spans="1:20" ht="12.75" customHeight="1" x14ac:dyDescent="0.2">
      <c r="A14" t="s">
        <v>51</v>
      </c>
      <c r="B14" s="5" t="s">
        <v>129</v>
      </c>
      <c r="C14" s="5" t="s">
        <v>143</v>
      </c>
      <c r="D14" t="s">
        <v>53</v>
      </c>
      <c r="E14" s="24" t="s">
        <v>144</v>
      </c>
      <c r="F14" s="25" t="s">
        <v>55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53</v>
      </c>
    </row>
    <row r="17" spans="1:16" ht="12.75" customHeight="1" x14ac:dyDescent="0.2">
      <c r="E17" s="29" t="s">
        <v>53</v>
      </c>
    </row>
    <row r="18" spans="1:16" ht="12.75" customHeight="1" x14ac:dyDescent="0.2">
      <c r="A18" t="s">
        <v>48</v>
      </c>
      <c r="C18" s="6" t="s">
        <v>173</v>
      </c>
      <c r="E18" s="23" t="s">
        <v>174</v>
      </c>
      <c r="J18" s="22">
        <f>0</f>
        <v>0</v>
      </c>
      <c r="K18" s="22">
        <f>0</f>
        <v>0</v>
      </c>
      <c r="L18" s="22">
        <f>0+L19+L23+L27+L31+L35+L39+L43+L47+L51+L55+L59+L63+L67+L71+L75+L79+L83+L87+L91+L95+L99</f>
        <v>0</v>
      </c>
      <c r="M18" s="22">
        <f>0+M19+M23+M27+M31+M35+M39+M43+M47+M51+M55+M59+M63+M67+M71+M75+M79+M83+M87+M91+M95+M99</f>
        <v>0</v>
      </c>
    </row>
    <row r="19" spans="1:16" ht="12.75" customHeight="1" x14ac:dyDescent="0.2">
      <c r="A19" t="s">
        <v>51</v>
      </c>
      <c r="B19" s="5" t="s">
        <v>49</v>
      </c>
      <c r="C19" s="5" t="s">
        <v>175</v>
      </c>
      <c r="D19" t="s">
        <v>53</v>
      </c>
      <c r="E19" s="24" t="s">
        <v>176</v>
      </c>
      <c r="F19" s="25" t="s">
        <v>132</v>
      </c>
      <c r="G19" s="26">
        <v>35</v>
      </c>
      <c r="H19" s="25">
        <v>0</v>
      </c>
      <c r="I19" s="25">
        <f>ROUND(G19*H19,6)</f>
        <v>0</v>
      </c>
      <c r="L19" s="27">
        <v>0</v>
      </c>
      <c r="M19" s="22">
        <f>ROUND(ROUND(L19,2)*ROUND(G19,3),2)</f>
        <v>0</v>
      </c>
      <c r="N19" s="25" t="s">
        <v>170</v>
      </c>
      <c r="O19">
        <f>(M19*21)/100</f>
        <v>0</v>
      </c>
      <c r="P19" t="s">
        <v>27</v>
      </c>
    </row>
    <row r="20" spans="1:16" ht="12.75" customHeight="1" x14ac:dyDescent="0.2">
      <c r="A20" s="28" t="s">
        <v>57</v>
      </c>
      <c r="E20" s="29" t="s">
        <v>53</v>
      </c>
    </row>
    <row r="21" spans="1:16" ht="12.75" customHeight="1" x14ac:dyDescent="0.2">
      <c r="A21" s="28" t="s">
        <v>59</v>
      </c>
      <c r="E21" s="30" t="s">
        <v>53</v>
      </c>
    </row>
    <row r="22" spans="1:16" ht="76.5" customHeight="1" x14ac:dyDescent="0.2">
      <c r="E22" s="29" t="s">
        <v>177</v>
      </c>
    </row>
    <row r="23" spans="1:16" ht="12.75" customHeight="1" x14ac:dyDescent="0.2">
      <c r="A23" t="s">
        <v>51</v>
      </c>
      <c r="B23" s="5" t="s">
        <v>27</v>
      </c>
      <c r="C23" s="5" t="s">
        <v>178</v>
      </c>
      <c r="D23" t="s">
        <v>53</v>
      </c>
      <c r="E23" s="24" t="s">
        <v>179</v>
      </c>
      <c r="F23" s="25" t="s">
        <v>55</v>
      </c>
      <c r="G23" s="26">
        <v>2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53</v>
      </c>
    </row>
    <row r="26" spans="1:16" ht="76.5" customHeight="1" x14ac:dyDescent="0.2">
      <c r="E26" s="29" t="s">
        <v>180</v>
      </c>
    </row>
    <row r="27" spans="1:16" ht="12.75" customHeight="1" x14ac:dyDescent="0.2">
      <c r="A27" t="s">
        <v>51</v>
      </c>
      <c r="B27" s="5" t="s">
        <v>26</v>
      </c>
      <c r="C27" s="5" t="s">
        <v>181</v>
      </c>
      <c r="D27" t="s">
        <v>53</v>
      </c>
      <c r="E27" s="24" t="s">
        <v>182</v>
      </c>
      <c r="F27" s="25" t="s">
        <v>183</v>
      </c>
      <c r="G27" s="26">
        <v>0.69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53</v>
      </c>
    </row>
    <row r="30" spans="1:16" ht="102" customHeight="1" x14ac:dyDescent="0.2">
      <c r="E30" s="29" t="s">
        <v>184</v>
      </c>
    </row>
    <row r="31" spans="1:16" ht="12.75" customHeight="1" x14ac:dyDescent="0.2">
      <c r="A31" t="s">
        <v>51</v>
      </c>
      <c r="B31" s="5" t="s">
        <v>68</v>
      </c>
      <c r="C31" s="5" t="s">
        <v>185</v>
      </c>
      <c r="D31" t="s">
        <v>53</v>
      </c>
      <c r="E31" s="24" t="s">
        <v>186</v>
      </c>
      <c r="F31" s="25" t="s">
        <v>132</v>
      </c>
      <c r="G31" s="26">
        <v>230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53</v>
      </c>
    </row>
    <row r="34" spans="1:16" ht="89.25" customHeight="1" x14ac:dyDescent="0.2">
      <c r="E34" s="29" t="s">
        <v>187</v>
      </c>
    </row>
    <row r="35" spans="1:16" ht="12.75" customHeight="1" x14ac:dyDescent="0.2">
      <c r="A35" t="s">
        <v>51</v>
      </c>
      <c r="B35" s="5" t="s">
        <v>71</v>
      </c>
      <c r="C35" s="5" t="s">
        <v>188</v>
      </c>
      <c r="D35" t="s">
        <v>53</v>
      </c>
      <c r="E35" s="24" t="s">
        <v>189</v>
      </c>
      <c r="F35" s="25" t="s">
        <v>74</v>
      </c>
      <c r="G35" s="26">
        <v>0.14000000000000001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53</v>
      </c>
    </row>
    <row r="38" spans="1:16" ht="89.25" customHeight="1" x14ac:dyDescent="0.2">
      <c r="E38" s="29" t="s">
        <v>190</v>
      </c>
    </row>
    <row r="39" spans="1:16" ht="12.75" customHeight="1" x14ac:dyDescent="0.2">
      <c r="A39" t="s">
        <v>51</v>
      </c>
      <c r="B39" s="5" t="s">
        <v>75</v>
      </c>
      <c r="C39" s="5" t="s">
        <v>191</v>
      </c>
      <c r="D39" t="s">
        <v>53</v>
      </c>
      <c r="E39" s="24" t="s">
        <v>192</v>
      </c>
      <c r="F39" s="25" t="s">
        <v>74</v>
      </c>
      <c r="G39" s="26">
        <v>0.14000000000000001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53</v>
      </c>
    </row>
    <row r="42" spans="1:16" ht="89.25" customHeight="1" x14ac:dyDescent="0.2">
      <c r="E42" s="29" t="s">
        <v>193</v>
      </c>
    </row>
    <row r="43" spans="1:16" ht="12.75" customHeight="1" x14ac:dyDescent="0.2">
      <c r="A43" t="s">
        <v>51</v>
      </c>
      <c r="B43" s="5" t="s">
        <v>78</v>
      </c>
      <c r="C43" s="5" t="s">
        <v>194</v>
      </c>
      <c r="D43" t="s">
        <v>53</v>
      </c>
      <c r="E43" s="24" t="s">
        <v>195</v>
      </c>
      <c r="F43" s="25" t="s">
        <v>55</v>
      </c>
      <c r="G43" s="26">
        <v>2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53</v>
      </c>
    </row>
    <row r="46" spans="1:16" ht="89.25" customHeight="1" x14ac:dyDescent="0.2">
      <c r="E46" s="29" t="s">
        <v>196</v>
      </c>
    </row>
    <row r="47" spans="1:16" ht="12.75" customHeight="1" x14ac:dyDescent="0.2">
      <c r="A47" t="s">
        <v>51</v>
      </c>
      <c r="B47" s="5" t="s">
        <v>81</v>
      </c>
      <c r="C47" s="5" t="s">
        <v>197</v>
      </c>
      <c r="D47" t="s">
        <v>53</v>
      </c>
      <c r="E47" s="24" t="s">
        <v>198</v>
      </c>
      <c r="F47" s="25" t="s">
        <v>55</v>
      </c>
      <c r="G47" s="26">
        <v>2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170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53</v>
      </c>
    </row>
    <row r="50" spans="1:16" ht="76.5" customHeight="1" x14ac:dyDescent="0.2">
      <c r="E50" s="29" t="s">
        <v>180</v>
      </c>
    </row>
    <row r="51" spans="1:16" ht="12.75" customHeight="1" x14ac:dyDescent="0.2">
      <c r="A51" t="s">
        <v>51</v>
      </c>
      <c r="B51" s="5" t="s">
        <v>84</v>
      </c>
      <c r="C51" s="5" t="s">
        <v>199</v>
      </c>
      <c r="D51" t="s">
        <v>53</v>
      </c>
      <c r="E51" s="24" t="s">
        <v>200</v>
      </c>
      <c r="F51" s="25" t="s">
        <v>55</v>
      </c>
      <c r="G51" s="26">
        <v>1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53</v>
      </c>
    </row>
    <row r="54" spans="1:16" ht="127.5" customHeight="1" x14ac:dyDescent="0.2">
      <c r="E54" s="29" t="s">
        <v>201</v>
      </c>
    </row>
    <row r="55" spans="1:16" ht="12.75" customHeight="1" x14ac:dyDescent="0.2">
      <c r="A55" t="s">
        <v>51</v>
      </c>
      <c r="B55" s="5" t="s">
        <v>87</v>
      </c>
      <c r="C55" s="5" t="s">
        <v>202</v>
      </c>
      <c r="D55" t="s">
        <v>53</v>
      </c>
      <c r="E55" s="24" t="s">
        <v>203</v>
      </c>
      <c r="F55" s="25" t="s">
        <v>55</v>
      </c>
      <c r="G55" s="26">
        <v>1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53</v>
      </c>
    </row>
    <row r="58" spans="1:16" ht="89.25" customHeight="1" x14ac:dyDescent="0.2">
      <c r="E58" s="29" t="s">
        <v>204</v>
      </c>
    </row>
    <row r="59" spans="1:16" ht="12.75" customHeight="1" x14ac:dyDescent="0.2">
      <c r="A59" t="s">
        <v>51</v>
      </c>
      <c r="B59" s="5" t="s">
        <v>90</v>
      </c>
      <c r="C59" s="5" t="s">
        <v>205</v>
      </c>
      <c r="D59" t="s">
        <v>53</v>
      </c>
      <c r="E59" s="24" t="s">
        <v>206</v>
      </c>
      <c r="F59" s="25" t="s">
        <v>55</v>
      </c>
      <c r="G59" s="26">
        <v>1</v>
      </c>
      <c r="H59" s="25">
        <v>0</v>
      </c>
      <c r="I59" s="25">
        <f>ROUND(G59*H59,6)</f>
        <v>0</v>
      </c>
      <c r="L59" s="27">
        <v>0</v>
      </c>
      <c r="M59" s="22">
        <f>ROUND(ROUND(L59,2)*ROUND(G59,3),2)</f>
        <v>0</v>
      </c>
      <c r="N59" s="25" t="s">
        <v>170</v>
      </c>
      <c r="O59">
        <f>(M59*21)/100</f>
        <v>0</v>
      </c>
      <c r="P59" t="s">
        <v>27</v>
      </c>
    </row>
    <row r="60" spans="1:16" ht="12.75" customHeight="1" x14ac:dyDescent="0.2">
      <c r="A60" s="28" t="s">
        <v>57</v>
      </c>
      <c r="E60" s="29" t="s">
        <v>53</v>
      </c>
    </row>
    <row r="61" spans="1:16" ht="12.75" customHeight="1" x14ac:dyDescent="0.2">
      <c r="A61" s="28" t="s">
        <v>59</v>
      </c>
      <c r="E61" s="30" t="s">
        <v>53</v>
      </c>
    </row>
    <row r="62" spans="1:16" ht="127.5" customHeight="1" x14ac:dyDescent="0.2">
      <c r="E62" s="29" t="s">
        <v>201</v>
      </c>
    </row>
    <row r="63" spans="1:16" ht="12.75" customHeight="1" x14ac:dyDescent="0.2">
      <c r="A63" t="s">
        <v>51</v>
      </c>
      <c r="B63" s="5" t="s">
        <v>93</v>
      </c>
      <c r="C63" s="5" t="s">
        <v>207</v>
      </c>
      <c r="D63" t="s">
        <v>53</v>
      </c>
      <c r="E63" s="24" t="s">
        <v>208</v>
      </c>
      <c r="F63" s="25" t="s">
        <v>55</v>
      </c>
      <c r="G63" s="26">
        <v>1</v>
      </c>
      <c r="H63" s="25">
        <v>0</v>
      </c>
      <c r="I63" s="25">
        <f>ROUND(G63*H63,6)</f>
        <v>0</v>
      </c>
      <c r="L63" s="27">
        <v>0</v>
      </c>
      <c r="M63" s="22">
        <f>ROUND(ROUND(L63,2)*ROUND(G63,3),2)</f>
        <v>0</v>
      </c>
      <c r="N63" s="25" t="s">
        <v>170</v>
      </c>
      <c r="O63">
        <f>(M63*21)/100</f>
        <v>0</v>
      </c>
      <c r="P63" t="s">
        <v>27</v>
      </c>
    </row>
    <row r="64" spans="1:16" ht="12.75" customHeight="1" x14ac:dyDescent="0.2">
      <c r="A64" s="28" t="s">
        <v>57</v>
      </c>
      <c r="E64" s="29" t="s">
        <v>53</v>
      </c>
    </row>
    <row r="65" spans="1:16" ht="12.75" customHeight="1" x14ac:dyDescent="0.2">
      <c r="A65" s="28" t="s">
        <v>59</v>
      </c>
      <c r="E65" s="30" t="s">
        <v>53</v>
      </c>
    </row>
    <row r="66" spans="1:16" ht="127.5" customHeight="1" x14ac:dyDescent="0.2">
      <c r="E66" s="29" t="s">
        <v>201</v>
      </c>
    </row>
    <row r="67" spans="1:16" ht="12.75" customHeight="1" x14ac:dyDescent="0.2">
      <c r="A67" t="s">
        <v>51</v>
      </c>
      <c r="B67" s="5" t="s">
        <v>96</v>
      </c>
      <c r="C67" s="5" t="s">
        <v>209</v>
      </c>
      <c r="D67" t="s">
        <v>53</v>
      </c>
      <c r="E67" s="24" t="s">
        <v>210</v>
      </c>
      <c r="F67" s="25" t="s">
        <v>55</v>
      </c>
      <c r="G67" s="26">
        <v>1</v>
      </c>
      <c r="H67" s="25">
        <v>0</v>
      </c>
      <c r="I67" s="25">
        <f>ROUND(G67*H67,6)</f>
        <v>0</v>
      </c>
      <c r="L67" s="27">
        <v>0</v>
      </c>
      <c r="M67" s="22">
        <f>ROUND(ROUND(L67,2)*ROUND(G67,3),2)</f>
        <v>0</v>
      </c>
      <c r="N67" s="25" t="s">
        <v>170</v>
      </c>
      <c r="O67">
        <f>(M67*21)/100</f>
        <v>0</v>
      </c>
      <c r="P67" t="s">
        <v>27</v>
      </c>
    </row>
    <row r="68" spans="1:16" ht="12.75" customHeight="1" x14ac:dyDescent="0.2">
      <c r="A68" s="28" t="s">
        <v>57</v>
      </c>
      <c r="E68" s="29" t="s">
        <v>53</v>
      </c>
    </row>
    <row r="69" spans="1:16" ht="12.75" customHeight="1" x14ac:dyDescent="0.2">
      <c r="A69" s="28" t="s">
        <v>59</v>
      </c>
      <c r="E69" s="30" t="s">
        <v>53</v>
      </c>
    </row>
    <row r="70" spans="1:16" ht="127.5" customHeight="1" x14ac:dyDescent="0.2">
      <c r="E70" s="29" t="s">
        <v>201</v>
      </c>
    </row>
    <row r="71" spans="1:16" ht="12.75" customHeight="1" x14ac:dyDescent="0.2">
      <c r="A71" t="s">
        <v>51</v>
      </c>
      <c r="B71" s="5" t="s">
        <v>99</v>
      </c>
      <c r="C71" s="5" t="s">
        <v>211</v>
      </c>
      <c r="D71" t="s">
        <v>53</v>
      </c>
      <c r="E71" s="24" t="s">
        <v>212</v>
      </c>
      <c r="F71" s="25" t="s">
        <v>55</v>
      </c>
      <c r="G71" s="26">
        <v>3</v>
      </c>
      <c r="H71" s="25">
        <v>0</v>
      </c>
      <c r="I71" s="25">
        <f>ROUND(G71*H71,6)</f>
        <v>0</v>
      </c>
      <c r="L71" s="27">
        <v>0</v>
      </c>
      <c r="M71" s="22">
        <f>ROUND(ROUND(L71,2)*ROUND(G71,3),2)</f>
        <v>0</v>
      </c>
      <c r="N71" s="25" t="s">
        <v>170</v>
      </c>
      <c r="O71">
        <f>(M71*21)/100</f>
        <v>0</v>
      </c>
      <c r="P71" t="s">
        <v>27</v>
      </c>
    </row>
    <row r="72" spans="1:16" ht="12.75" customHeight="1" x14ac:dyDescent="0.2">
      <c r="A72" s="28" t="s">
        <v>57</v>
      </c>
      <c r="E72" s="29" t="s">
        <v>53</v>
      </c>
    </row>
    <row r="73" spans="1:16" ht="12.75" customHeight="1" x14ac:dyDescent="0.2">
      <c r="A73" s="28" t="s">
        <v>59</v>
      </c>
      <c r="E73" s="30" t="s">
        <v>53</v>
      </c>
    </row>
    <row r="74" spans="1:16" ht="89.25" customHeight="1" x14ac:dyDescent="0.2">
      <c r="E74" s="29" t="s">
        <v>204</v>
      </c>
    </row>
    <row r="75" spans="1:16" ht="12.75" customHeight="1" x14ac:dyDescent="0.2">
      <c r="A75" t="s">
        <v>51</v>
      </c>
      <c r="B75" s="5" t="s">
        <v>103</v>
      </c>
      <c r="C75" s="5" t="s">
        <v>213</v>
      </c>
      <c r="D75" t="s">
        <v>53</v>
      </c>
      <c r="E75" s="24" t="s">
        <v>214</v>
      </c>
      <c r="F75" s="25" t="s">
        <v>55</v>
      </c>
      <c r="G75" s="26">
        <v>1</v>
      </c>
      <c r="H75" s="25">
        <v>0</v>
      </c>
      <c r="I75" s="25">
        <f>ROUND(G75*H75,6)</f>
        <v>0</v>
      </c>
      <c r="L75" s="27">
        <v>0</v>
      </c>
      <c r="M75" s="22">
        <f>ROUND(ROUND(L75,2)*ROUND(G75,3),2)</f>
        <v>0</v>
      </c>
      <c r="N75" s="25" t="s">
        <v>170</v>
      </c>
      <c r="O75">
        <f>(M75*21)/100</f>
        <v>0</v>
      </c>
      <c r="P75" t="s">
        <v>27</v>
      </c>
    </row>
    <row r="76" spans="1:16" ht="12.75" customHeight="1" x14ac:dyDescent="0.2">
      <c r="A76" s="28" t="s">
        <v>57</v>
      </c>
      <c r="E76" s="29" t="s">
        <v>53</v>
      </c>
    </row>
    <row r="77" spans="1:16" ht="12.75" customHeight="1" x14ac:dyDescent="0.2">
      <c r="A77" s="28" t="s">
        <v>59</v>
      </c>
      <c r="E77" s="30" t="s">
        <v>53</v>
      </c>
    </row>
    <row r="78" spans="1:16" ht="89.25" customHeight="1" x14ac:dyDescent="0.2">
      <c r="E78" s="29" t="s">
        <v>215</v>
      </c>
    </row>
    <row r="79" spans="1:16" ht="12.75" customHeight="1" x14ac:dyDescent="0.2">
      <c r="A79" t="s">
        <v>51</v>
      </c>
      <c r="B79" s="5" t="s">
        <v>106</v>
      </c>
      <c r="C79" s="5" t="s">
        <v>216</v>
      </c>
      <c r="D79" t="s">
        <v>53</v>
      </c>
      <c r="E79" s="24" t="s">
        <v>217</v>
      </c>
      <c r="F79" s="25" t="s">
        <v>55</v>
      </c>
      <c r="G79" s="26">
        <v>1</v>
      </c>
      <c r="H79" s="25">
        <v>0</v>
      </c>
      <c r="I79" s="25">
        <f>ROUND(G79*H79,6)</f>
        <v>0</v>
      </c>
      <c r="L79" s="27">
        <v>0</v>
      </c>
      <c r="M79" s="22">
        <f>ROUND(ROUND(L79,2)*ROUND(G79,3),2)</f>
        <v>0</v>
      </c>
      <c r="N79" s="25" t="s">
        <v>170</v>
      </c>
      <c r="O79">
        <f>(M79*21)/100</f>
        <v>0</v>
      </c>
      <c r="P79" t="s">
        <v>27</v>
      </c>
    </row>
    <row r="80" spans="1:16" ht="12.75" customHeight="1" x14ac:dyDescent="0.2">
      <c r="A80" s="28" t="s">
        <v>57</v>
      </c>
      <c r="E80" s="29" t="s">
        <v>53</v>
      </c>
    </row>
    <row r="81" spans="1:16" ht="12.75" customHeight="1" x14ac:dyDescent="0.2">
      <c r="A81" s="28" t="s">
        <v>59</v>
      </c>
      <c r="E81" s="30" t="s">
        <v>53</v>
      </c>
    </row>
    <row r="82" spans="1:16" ht="89.25" customHeight="1" x14ac:dyDescent="0.2">
      <c r="E82" s="29" t="s">
        <v>215</v>
      </c>
    </row>
    <row r="83" spans="1:16" ht="12.75" customHeight="1" x14ac:dyDescent="0.2">
      <c r="A83" t="s">
        <v>51</v>
      </c>
      <c r="B83" s="5" t="s">
        <v>109</v>
      </c>
      <c r="C83" s="5" t="s">
        <v>100</v>
      </c>
      <c r="D83" t="s">
        <v>53</v>
      </c>
      <c r="E83" s="24" t="s">
        <v>101</v>
      </c>
      <c r="F83" s="25" t="s">
        <v>102</v>
      </c>
      <c r="G83" s="26">
        <v>16</v>
      </c>
      <c r="H83" s="25">
        <v>0</v>
      </c>
      <c r="I83" s="25">
        <f>ROUND(G83*H83,6)</f>
        <v>0</v>
      </c>
      <c r="L83" s="27">
        <v>0</v>
      </c>
      <c r="M83" s="22">
        <f>ROUND(ROUND(L83,2)*ROUND(G83,3),2)</f>
        <v>0</v>
      </c>
      <c r="N83" s="25" t="s">
        <v>170</v>
      </c>
      <c r="O83">
        <f>(M83*21)/100</f>
        <v>0</v>
      </c>
      <c r="P83" t="s">
        <v>27</v>
      </c>
    </row>
    <row r="84" spans="1:16" ht="12.75" customHeight="1" x14ac:dyDescent="0.2">
      <c r="A84" s="28" t="s">
        <v>57</v>
      </c>
      <c r="E84" s="29" t="s">
        <v>53</v>
      </c>
    </row>
    <row r="85" spans="1:16" ht="12.75" customHeight="1" x14ac:dyDescent="0.2">
      <c r="A85" s="28" t="s">
        <v>59</v>
      </c>
      <c r="E85" s="30" t="s">
        <v>53</v>
      </c>
    </row>
    <row r="86" spans="1:16" ht="76.5" customHeight="1" x14ac:dyDescent="0.2">
      <c r="E86" s="29" t="s">
        <v>218</v>
      </c>
    </row>
    <row r="87" spans="1:16" ht="12.75" customHeight="1" x14ac:dyDescent="0.2">
      <c r="A87" t="s">
        <v>51</v>
      </c>
      <c r="B87" s="5" t="s">
        <v>112</v>
      </c>
      <c r="C87" s="5" t="s">
        <v>219</v>
      </c>
      <c r="D87" t="s">
        <v>53</v>
      </c>
      <c r="E87" s="24" t="s">
        <v>220</v>
      </c>
      <c r="F87" s="25" t="s">
        <v>102</v>
      </c>
      <c r="G87" s="26">
        <v>16</v>
      </c>
      <c r="H87" s="25">
        <v>0</v>
      </c>
      <c r="I87" s="25">
        <f>ROUND(G87*H87,6)</f>
        <v>0</v>
      </c>
      <c r="L87" s="27">
        <v>0</v>
      </c>
      <c r="M87" s="22">
        <f>ROUND(ROUND(L87,2)*ROUND(G87,3),2)</f>
        <v>0</v>
      </c>
      <c r="N87" s="25" t="s">
        <v>170</v>
      </c>
      <c r="O87">
        <f>(M87*21)/100</f>
        <v>0</v>
      </c>
      <c r="P87" t="s">
        <v>27</v>
      </c>
    </row>
    <row r="88" spans="1:16" ht="12.75" customHeight="1" x14ac:dyDescent="0.2">
      <c r="A88" s="28" t="s">
        <v>57</v>
      </c>
      <c r="E88" s="29" t="s">
        <v>53</v>
      </c>
    </row>
    <row r="89" spans="1:16" ht="12.75" customHeight="1" x14ac:dyDescent="0.2">
      <c r="A89" s="28" t="s">
        <v>59</v>
      </c>
      <c r="E89" s="30" t="s">
        <v>53</v>
      </c>
    </row>
    <row r="90" spans="1:16" ht="76.5" customHeight="1" x14ac:dyDescent="0.2">
      <c r="E90" s="29" t="s">
        <v>221</v>
      </c>
    </row>
    <row r="91" spans="1:16" ht="12.75" customHeight="1" x14ac:dyDescent="0.2">
      <c r="A91" t="s">
        <v>51</v>
      </c>
      <c r="B91" s="5" t="s">
        <v>115</v>
      </c>
      <c r="C91" s="5" t="s">
        <v>222</v>
      </c>
      <c r="D91" t="s">
        <v>53</v>
      </c>
      <c r="E91" s="24" t="s">
        <v>223</v>
      </c>
      <c r="F91" s="25" t="s">
        <v>55</v>
      </c>
      <c r="G91" s="26">
        <v>1</v>
      </c>
      <c r="H91" s="25">
        <v>0</v>
      </c>
      <c r="I91" s="25">
        <f>ROUND(G91*H91,6)</f>
        <v>0</v>
      </c>
      <c r="L91" s="27">
        <v>0</v>
      </c>
      <c r="M91" s="22">
        <f>ROUND(ROUND(L91,2)*ROUND(G91,3),2)</f>
        <v>0</v>
      </c>
      <c r="N91" s="25" t="s">
        <v>170</v>
      </c>
      <c r="O91">
        <f>(M91*21)/100</f>
        <v>0</v>
      </c>
      <c r="P91" t="s">
        <v>27</v>
      </c>
    </row>
    <row r="92" spans="1:16" ht="12.75" customHeight="1" x14ac:dyDescent="0.2">
      <c r="A92" s="28" t="s">
        <v>57</v>
      </c>
      <c r="E92" s="29" t="s">
        <v>53</v>
      </c>
    </row>
    <row r="93" spans="1:16" ht="12.75" customHeight="1" x14ac:dyDescent="0.2">
      <c r="A93" s="28" t="s">
        <v>59</v>
      </c>
      <c r="E93" s="30" t="s">
        <v>53</v>
      </c>
    </row>
    <row r="94" spans="1:16" ht="102" customHeight="1" x14ac:dyDescent="0.2">
      <c r="E94" s="29" t="s">
        <v>224</v>
      </c>
    </row>
    <row r="95" spans="1:16" ht="12.75" customHeight="1" x14ac:dyDescent="0.2">
      <c r="A95" t="s">
        <v>51</v>
      </c>
      <c r="B95" s="5" t="s">
        <v>118</v>
      </c>
      <c r="C95" s="5" t="s">
        <v>225</v>
      </c>
      <c r="D95" t="s">
        <v>53</v>
      </c>
      <c r="E95" s="24" t="s">
        <v>226</v>
      </c>
      <c r="F95" s="25" t="s">
        <v>55</v>
      </c>
      <c r="G95" s="26">
        <v>1</v>
      </c>
      <c r="H95" s="25">
        <v>0</v>
      </c>
      <c r="I95" s="25">
        <f>ROUND(G95*H95,6)</f>
        <v>0</v>
      </c>
      <c r="L95" s="27">
        <v>0</v>
      </c>
      <c r="M95" s="22">
        <f>ROUND(ROUND(L95,2)*ROUND(G95,3),2)</f>
        <v>0</v>
      </c>
      <c r="N95" s="25" t="s">
        <v>170</v>
      </c>
      <c r="O95">
        <f>(M95*21)/100</f>
        <v>0</v>
      </c>
      <c r="P95" t="s">
        <v>27</v>
      </c>
    </row>
    <row r="96" spans="1:16" ht="12.75" customHeight="1" x14ac:dyDescent="0.2">
      <c r="A96" s="28" t="s">
        <v>57</v>
      </c>
      <c r="E96" s="29" t="s">
        <v>53</v>
      </c>
    </row>
    <row r="97" spans="1:16" ht="12.75" customHeight="1" x14ac:dyDescent="0.2">
      <c r="A97" s="28" t="s">
        <v>59</v>
      </c>
      <c r="E97" s="30" t="s">
        <v>53</v>
      </c>
    </row>
    <row r="98" spans="1:16" ht="89.25" customHeight="1" x14ac:dyDescent="0.2">
      <c r="E98" s="29" t="s">
        <v>204</v>
      </c>
    </row>
    <row r="99" spans="1:16" ht="12.75" customHeight="1" x14ac:dyDescent="0.2">
      <c r="A99" t="s">
        <v>51</v>
      </c>
      <c r="B99" s="5" t="s">
        <v>121</v>
      </c>
      <c r="C99" s="5" t="s">
        <v>227</v>
      </c>
      <c r="D99" t="s">
        <v>53</v>
      </c>
      <c r="E99" s="24" t="s">
        <v>114</v>
      </c>
      <c r="F99" s="25" t="s">
        <v>55</v>
      </c>
      <c r="G99" s="26">
        <v>1</v>
      </c>
      <c r="H99" s="25">
        <v>0</v>
      </c>
      <c r="I99" s="25">
        <f>ROUND(G99*H99,6)</f>
        <v>0</v>
      </c>
      <c r="L99" s="27">
        <v>0</v>
      </c>
      <c r="M99" s="22">
        <f>ROUND(ROUND(L99,2)*ROUND(G99,3),2)</f>
        <v>0</v>
      </c>
      <c r="N99" s="25" t="s">
        <v>170</v>
      </c>
      <c r="O99">
        <f>(M99*21)/100</f>
        <v>0</v>
      </c>
      <c r="P99" t="s">
        <v>27</v>
      </c>
    </row>
    <row r="100" spans="1:16" ht="12.75" customHeight="1" x14ac:dyDescent="0.2">
      <c r="A100" s="28" t="s">
        <v>57</v>
      </c>
      <c r="E100" s="29" t="s">
        <v>53</v>
      </c>
    </row>
    <row r="101" spans="1:16" ht="12.75" customHeight="1" x14ac:dyDescent="0.2">
      <c r="A101" s="28" t="s">
        <v>59</v>
      </c>
      <c r="E101" s="30" t="s">
        <v>53</v>
      </c>
    </row>
    <row r="102" spans="1:16" ht="76.5" customHeight="1" x14ac:dyDescent="0.2">
      <c r="E102" s="29" t="s">
        <v>228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8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160</v>
      </c>
      <c r="M3" s="31">
        <f>Rekapitulace!C12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160</v>
      </c>
      <c r="D4" s="32"/>
      <c r="E4" s="18" t="s">
        <v>161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COUNTIFS(L8:L315,"=0",A8:A315,"P")+COUNTIFS(L8:L315,"",A8:A315,"P")+SUM(Q8:Q315)</f>
        <v>77</v>
      </c>
    </row>
    <row r="8" spans="1:20" ht="12.75" customHeight="1" x14ac:dyDescent="0.2">
      <c r="A8" t="s">
        <v>45</v>
      </c>
      <c r="C8" s="19" t="s">
        <v>231</v>
      </c>
      <c r="E8" s="21" t="s">
        <v>232</v>
      </c>
      <c r="J8" s="20">
        <f>0+J9+J50</f>
        <v>0</v>
      </c>
      <c r="K8" s="20">
        <f>0+K9+K50</f>
        <v>0</v>
      </c>
      <c r="L8" s="20">
        <f>0+L9+L50</f>
        <v>0</v>
      </c>
      <c r="M8" s="20">
        <f>0+M9+M50</f>
        <v>0</v>
      </c>
    </row>
    <row r="9" spans="1:20" ht="12.75" customHeight="1" x14ac:dyDescent="0.2">
      <c r="A9" t="s">
        <v>48</v>
      </c>
      <c r="C9" s="6" t="s">
        <v>233</v>
      </c>
      <c r="E9" s="23" t="s">
        <v>234</v>
      </c>
      <c r="J9" s="22">
        <f>0</f>
        <v>0</v>
      </c>
      <c r="K9" s="22">
        <f>0</f>
        <v>0</v>
      </c>
      <c r="L9" s="22">
        <f>0+L10+L14+L18+L22+L26+L30+L34+L38+L42+L46</f>
        <v>0</v>
      </c>
      <c r="M9" s="22">
        <f>0+M10+M14+M18+M22+M26+M30+M34+M38+M42+M46</f>
        <v>0</v>
      </c>
    </row>
    <row r="10" spans="1:20" ht="12.75" customHeight="1" x14ac:dyDescent="0.2">
      <c r="A10" t="s">
        <v>51</v>
      </c>
      <c r="B10" s="5" t="s">
        <v>235</v>
      </c>
      <c r="C10" s="5" t="s">
        <v>236</v>
      </c>
      <c r="D10" t="s">
        <v>53</v>
      </c>
      <c r="E10" s="24" t="s">
        <v>237</v>
      </c>
      <c r="F10" s="25" t="s">
        <v>132</v>
      </c>
      <c r="G10" s="26">
        <v>250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170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53</v>
      </c>
    </row>
    <row r="12" spans="1:20" ht="12.75" customHeight="1" x14ac:dyDescent="0.2">
      <c r="A12" s="28" t="s">
        <v>59</v>
      </c>
      <c r="E12" s="30" t="s">
        <v>53</v>
      </c>
    </row>
    <row r="13" spans="1:20" ht="102" customHeight="1" x14ac:dyDescent="0.2">
      <c r="E13" s="29" t="s">
        <v>184</v>
      </c>
    </row>
    <row r="14" spans="1:20" ht="12.75" customHeight="1" x14ac:dyDescent="0.2">
      <c r="A14" t="s">
        <v>51</v>
      </c>
      <c r="B14" s="5" t="s">
        <v>238</v>
      </c>
      <c r="C14" s="5" t="s">
        <v>239</v>
      </c>
      <c r="D14" t="s">
        <v>53</v>
      </c>
      <c r="E14" s="24" t="s">
        <v>240</v>
      </c>
      <c r="F14" s="25" t="s">
        <v>132</v>
      </c>
      <c r="G14" s="26">
        <v>250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170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53</v>
      </c>
    </row>
    <row r="17" spans="1:16" ht="89.25" customHeight="1" x14ac:dyDescent="0.2">
      <c r="E17" s="29" t="s">
        <v>187</v>
      </c>
    </row>
    <row r="18" spans="1:16" ht="12.75" customHeight="1" x14ac:dyDescent="0.2">
      <c r="A18" t="s">
        <v>51</v>
      </c>
      <c r="B18" s="5" t="s">
        <v>241</v>
      </c>
      <c r="C18" s="5" t="s">
        <v>242</v>
      </c>
      <c r="D18" t="s">
        <v>53</v>
      </c>
      <c r="E18" s="24" t="s">
        <v>243</v>
      </c>
      <c r="F18" s="25" t="s">
        <v>244</v>
      </c>
      <c r="G18" s="26">
        <v>1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170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53</v>
      </c>
    </row>
    <row r="20" spans="1:16" ht="12.75" customHeight="1" x14ac:dyDescent="0.2">
      <c r="A20" s="28" t="s">
        <v>59</v>
      </c>
      <c r="E20" s="30" t="s">
        <v>53</v>
      </c>
    </row>
    <row r="21" spans="1:16" ht="89.25" customHeight="1" x14ac:dyDescent="0.2">
      <c r="E21" s="29" t="s">
        <v>245</v>
      </c>
    </row>
    <row r="22" spans="1:16" ht="12.75" customHeight="1" x14ac:dyDescent="0.2">
      <c r="A22" t="s">
        <v>51</v>
      </c>
      <c r="B22" s="5" t="s">
        <v>246</v>
      </c>
      <c r="C22" s="5" t="s">
        <v>247</v>
      </c>
      <c r="D22" t="s">
        <v>53</v>
      </c>
      <c r="E22" s="24" t="s">
        <v>248</v>
      </c>
      <c r="F22" s="25" t="s">
        <v>132</v>
      </c>
      <c r="G22" s="26">
        <v>250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170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53</v>
      </c>
    </row>
    <row r="24" spans="1:16" ht="12.75" customHeight="1" x14ac:dyDescent="0.2">
      <c r="A24" s="28" t="s">
        <v>59</v>
      </c>
      <c r="E24" s="30" t="s">
        <v>53</v>
      </c>
    </row>
    <row r="25" spans="1:16" ht="89.25" customHeight="1" x14ac:dyDescent="0.2">
      <c r="E25" s="29" t="s">
        <v>249</v>
      </c>
    </row>
    <row r="26" spans="1:16" ht="12.75" customHeight="1" x14ac:dyDescent="0.2">
      <c r="A26" t="s">
        <v>51</v>
      </c>
      <c r="B26" s="5" t="s">
        <v>250</v>
      </c>
      <c r="C26" s="5" t="s">
        <v>251</v>
      </c>
      <c r="D26" t="s">
        <v>53</v>
      </c>
      <c r="E26" s="24" t="s">
        <v>252</v>
      </c>
      <c r="F26" s="25" t="s">
        <v>55</v>
      </c>
      <c r="G26" s="26">
        <v>2</v>
      </c>
      <c r="H26" s="25">
        <v>0</v>
      </c>
      <c r="I26" s="25">
        <f>ROUND(G26*H26,6)</f>
        <v>0</v>
      </c>
      <c r="L26" s="27">
        <v>0</v>
      </c>
      <c r="M26" s="22">
        <f>ROUND(ROUND(L26,2)*ROUND(G26,3),2)</f>
        <v>0</v>
      </c>
      <c r="N26" s="25" t="s">
        <v>170</v>
      </c>
      <c r="O26">
        <f>(M26*21)/100</f>
        <v>0</v>
      </c>
      <c r="P26" t="s">
        <v>27</v>
      </c>
    </row>
    <row r="27" spans="1:16" ht="12.75" customHeight="1" x14ac:dyDescent="0.2">
      <c r="A27" s="28" t="s">
        <v>57</v>
      </c>
      <c r="E27" s="29" t="s">
        <v>53</v>
      </c>
    </row>
    <row r="28" spans="1:16" ht="12.75" customHeight="1" x14ac:dyDescent="0.2">
      <c r="A28" s="28" t="s">
        <v>59</v>
      </c>
      <c r="E28" s="30" t="s">
        <v>53</v>
      </c>
    </row>
    <row r="29" spans="1:16" ht="127.5" customHeight="1" x14ac:dyDescent="0.2">
      <c r="E29" s="29" t="s">
        <v>253</v>
      </c>
    </row>
    <row r="30" spans="1:16" ht="12.75" customHeight="1" x14ac:dyDescent="0.2">
      <c r="A30" t="s">
        <v>51</v>
      </c>
      <c r="B30" s="5" t="s">
        <v>254</v>
      </c>
      <c r="C30" s="5" t="s">
        <v>255</v>
      </c>
      <c r="D30" t="s">
        <v>53</v>
      </c>
      <c r="E30" s="24" t="s">
        <v>256</v>
      </c>
      <c r="F30" s="25" t="s">
        <v>55</v>
      </c>
      <c r="G30" s="26">
        <v>2</v>
      </c>
      <c r="H30" s="25">
        <v>0</v>
      </c>
      <c r="I30" s="25">
        <f>ROUND(G30*H30,6)</f>
        <v>0</v>
      </c>
      <c r="L30" s="27">
        <v>0</v>
      </c>
      <c r="M30" s="22">
        <f>ROUND(ROUND(L30,2)*ROUND(G30,3),2)</f>
        <v>0</v>
      </c>
      <c r="N30" s="25" t="s">
        <v>170</v>
      </c>
      <c r="O30">
        <f>(M30*21)/100</f>
        <v>0</v>
      </c>
      <c r="P30" t="s">
        <v>27</v>
      </c>
    </row>
    <row r="31" spans="1:16" ht="12.75" customHeight="1" x14ac:dyDescent="0.2">
      <c r="A31" s="28" t="s">
        <v>57</v>
      </c>
      <c r="E31" s="29" t="s">
        <v>53</v>
      </c>
    </row>
    <row r="32" spans="1:16" ht="12.75" customHeight="1" x14ac:dyDescent="0.2">
      <c r="A32" s="28" t="s">
        <v>59</v>
      </c>
      <c r="E32" s="30" t="s">
        <v>53</v>
      </c>
    </row>
    <row r="33" spans="1:16" ht="89.25" customHeight="1" x14ac:dyDescent="0.2">
      <c r="E33" s="29" t="s">
        <v>257</v>
      </c>
    </row>
    <row r="34" spans="1:16" ht="12.75" customHeight="1" x14ac:dyDescent="0.2">
      <c r="A34" t="s">
        <v>51</v>
      </c>
      <c r="B34" s="5" t="s">
        <v>258</v>
      </c>
      <c r="C34" s="5" t="s">
        <v>259</v>
      </c>
      <c r="D34" t="s">
        <v>53</v>
      </c>
      <c r="E34" s="24" t="s">
        <v>260</v>
      </c>
      <c r="F34" s="25" t="s">
        <v>55</v>
      </c>
      <c r="G34" s="26">
        <v>2</v>
      </c>
      <c r="H34" s="25">
        <v>0</v>
      </c>
      <c r="I34" s="25">
        <f>ROUND(G34*H34,6)</f>
        <v>0</v>
      </c>
      <c r="L34" s="27">
        <v>0</v>
      </c>
      <c r="M34" s="22">
        <f>ROUND(ROUND(L34,2)*ROUND(G34,3),2)</f>
        <v>0</v>
      </c>
      <c r="N34" s="25" t="s">
        <v>170</v>
      </c>
      <c r="O34">
        <f>(M34*21)/100</f>
        <v>0</v>
      </c>
      <c r="P34" t="s">
        <v>27</v>
      </c>
    </row>
    <row r="35" spans="1:16" ht="12.75" customHeight="1" x14ac:dyDescent="0.2">
      <c r="A35" s="28" t="s">
        <v>57</v>
      </c>
      <c r="E35" s="29" t="s">
        <v>53</v>
      </c>
    </row>
    <row r="36" spans="1:16" ht="12.75" customHeight="1" x14ac:dyDescent="0.2">
      <c r="A36" s="28" t="s">
        <v>59</v>
      </c>
      <c r="E36" s="30" t="s">
        <v>53</v>
      </c>
    </row>
    <row r="37" spans="1:16" ht="127.5" customHeight="1" x14ac:dyDescent="0.2">
      <c r="E37" s="29" t="s">
        <v>253</v>
      </c>
    </row>
    <row r="38" spans="1:16" ht="12.75" customHeight="1" x14ac:dyDescent="0.2">
      <c r="A38" t="s">
        <v>51</v>
      </c>
      <c r="B38" s="5" t="s">
        <v>261</v>
      </c>
      <c r="C38" s="5" t="s">
        <v>262</v>
      </c>
      <c r="D38" t="s">
        <v>53</v>
      </c>
      <c r="E38" s="24" t="s">
        <v>263</v>
      </c>
      <c r="F38" s="25" t="s">
        <v>55</v>
      </c>
      <c r="G38" s="26">
        <v>2</v>
      </c>
      <c r="H38" s="25">
        <v>0</v>
      </c>
      <c r="I38" s="25">
        <f>ROUND(G38*H38,6)</f>
        <v>0</v>
      </c>
      <c r="L38" s="27">
        <v>0</v>
      </c>
      <c r="M38" s="22">
        <f>ROUND(ROUND(L38,2)*ROUND(G38,3),2)</f>
        <v>0</v>
      </c>
      <c r="N38" s="25" t="s">
        <v>170</v>
      </c>
      <c r="O38">
        <f>(M38*21)/100</f>
        <v>0</v>
      </c>
      <c r="P38" t="s">
        <v>27</v>
      </c>
    </row>
    <row r="39" spans="1:16" ht="12.75" customHeight="1" x14ac:dyDescent="0.2">
      <c r="A39" s="28" t="s">
        <v>57</v>
      </c>
      <c r="E39" s="29" t="s">
        <v>53</v>
      </c>
    </row>
    <row r="40" spans="1:16" ht="12.75" customHeight="1" x14ac:dyDescent="0.2">
      <c r="A40" s="28" t="s">
        <v>59</v>
      </c>
      <c r="E40" s="30" t="s">
        <v>53</v>
      </c>
    </row>
    <row r="41" spans="1:16" ht="89.25" customHeight="1" x14ac:dyDescent="0.2">
      <c r="E41" s="29" t="s">
        <v>257</v>
      </c>
    </row>
    <row r="42" spans="1:16" ht="12.75" customHeight="1" x14ac:dyDescent="0.2">
      <c r="A42" t="s">
        <v>51</v>
      </c>
      <c r="B42" s="5" t="s">
        <v>264</v>
      </c>
      <c r="C42" s="5" t="s">
        <v>130</v>
      </c>
      <c r="D42" t="s">
        <v>53</v>
      </c>
      <c r="E42" s="24" t="s">
        <v>131</v>
      </c>
      <c r="F42" s="25" t="s">
        <v>132</v>
      </c>
      <c r="G42" s="26">
        <v>85</v>
      </c>
      <c r="H42" s="25">
        <v>0</v>
      </c>
      <c r="I42" s="25">
        <f>ROUND(G42*H42,6)</f>
        <v>0</v>
      </c>
      <c r="L42" s="27">
        <v>0</v>
      </c>
      <c r="M42" s="22">
        <f>ROUND(ROUND(L42,2)*ROUND(G42,3),2)</f>
        <v>0</v>
      </c>
      <c r="N42" s="25" t="s">
        <v>170</v>
      </c>
      <c r="O42">
        <f>(M42*21)/100</f>
        <v>0</v>
      </c>
      <c r="P42" t="s">
        <v>27</v>
      </c>
    </row>
    <row r="43" spans="1:16" ht="12.75" customHeight="1" x14ac:dyDescent="0.2">
      <c r="A43" s="28" t="s">
        <v>57</v>
      </c>
      <c r="E43" s="29" t="s">
        <v>53</v>
      </c>
    </row>
    <row r="44" spans="1:16" ht="12.75" customHeight="1" x14ac:dyDescent="0.2">
      <c r="A44" s="28" t="s">
        <v>59</v>
      </c>
      <c r="E44" s="30" t="s">
        <v>53</v>
      </c>
    </row>
    <row r="45" spans="1:16" ht="102" customHeight="1" x14ac:dyDescent="0.2">
      <c r="E45" s="29" t="s">
        <v>265</v>
      </c>
    </row>
    <row r="46" spans="1:16" ht="12.75" customHeight="1" x14ac:dyDescent="0.2">
      <c r="A46" t="s">
        <v>51</v>
      </c>
      <c r="B46" s="5" t="s">
        <v>266</v>
      </c>
      <c r="C46" s="5" t="s">
        <v>143</v>
      </c>
      <c r="D46" t="s">
        <v>53</v>
      </c>
      <c r="E46" s="24" t="s">
        <v>144</v>
      </c>
      <c r="F46" s="25" t="s">
        <v>55</v>
      </c>
      <c r="G46" s="26">
        <v>1</v>
      </c>
      <c r="H46" s="25">
        <v>0</v>
      </c>
      <c r="I46" s="25">
        <f>ROUND(G46*H46,6)</f>
        <v>0</v>
      </c>
      <c r="L46" s="27">
        <v>0</v>
      </c>
      <c r="M46" s="22">
        <f>ROUND(ROUND(L46,2)*ROUND(G46,3),2)</f>
        <v>0</v>
      </c>
      <c r="N46" s="25" t="s">
        <v>172</v>
      </c>
      <c r="O46">
        <f>(M46*21)/100</f>
        <v>0</v>
      </c>
      <c r="P46" t="s">
        <v>27</v>
      </c>
    </row>
    <row r="47" spans="1:16" ht="12.75" customHeight="1" x14ac:dyDescent="0.2">
      <c r="A47" s="28" t="s">
        <v>57</v>
      </c>
      <c r="E47" s="29" t="s">
        <v>53</v>
      </c>
    </row>
    <row r="48" spans="1:16" ht="12.75" customHeight="1" x14ac:dyDescent="0.2">
      <c r="A48" s="28" t="s">
        <v>59</v>
      </c>
      <c r="E48" s="30" t="s">
        <v>53</v>
      </c>
    </row>
    <row r="49" spans="1:16" ht="12.75" customHeight="1" x14ac:dyDescent="0.2">
      <c r="E49" s="29" t="s">
        <v>53</v>
      </c>
    </row>
    <row r="50" spans="1:16" ht="12.75" customHeight="1" x14ac:dyDescent="0.2">
      <c r="A50" t="s">
        <v>48</v>
      </c>
      <c r="C50" s="6" t="s">
        <v>267</v>
      </c>
      <c r="E50" s="23" t="s">
        <v>268</v>
      </c>
      <c r="J50" s="22">
        <f>0</f>
        <v>0</v>
      </c>
      <c r="K50" s="22">
        <f>0</f>
        <v>0</v>
      </c>
      <c r="L50" s="22">
        <f>0+L51+L55+L59+L63+L67+L71+L75+L79+L83+L87+L91+L95+L99+L103+L107+L111+L115+L119+L123+L127+L131+L135+L139+L143+L147+L151+L155+L159+L163+L167+L171+L175+L179+L183+L187+L191+L195+L199+L203+L207+L211+L215+L219+L223+L227+L231+L235+L239+L243+L247+L251+L255+L259+L263+L267+L271+L275+L279+L283+L287+L291+L295+L299+L303+L307+L311+L315</f>
        <v>0</v>
      </c>
      <c r="M50" s="22">
        <f>0+M51+M55+M59+M63+M67+M71+M75+M79+M83+M87+M91+M95+M99+M103+M107+M111+M115+M119+M123+M127+M131+M135+M139+M143+M147+M151+M155+M159+M163+M167+M171+M175+M179+M183+M187+M191+M195+M199+M203+M207+M211+M215+M219+M223+M227+M231+M235+M239+M243+M247+M251+M255+M259+M263+M267+M271+M275+M279+M283+M287+M291+M295+M299+M303+M307+M311+M315</f>
        <v>0</v>
      </c>
    </row>
    <row r="51" spans="1:16" ht="12.75" customHeight="1" x14ac:dyDescent="0.2">
      <c r="A51" t="s">
        <v>51</v>
      </c>
      <c r="B51" s="5" t="s">
        <v>49</v>
      </c>
      <c r="C51" s="5" t="s">
        <v>269</v>
      </c>
      <c r="D51" t="s">
        <v>53</v>
      </c>
      <c r="E51" s="24" t="s">
        <v>270</v>
      </c>
      <c r="F51" s="25" t="s">
        <v>271</v>
      </c>
      <c r="G51" s="26">
        <v>0.2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53</v>
      </c>
    </row>
    <row r="54" spans="1:16" ht="127.5" customHeight="1" x14ac:dyDescent="0.2">
      <c r="E54" s="29" t="s">
        <v>272</v>
      </c>
    </row>
    <row r="55" spans="1:16" ht="12.75" customHeight="1" x14ac:dyDescent="0.2">
      <c r="A55" t="s">
        <v>51</v>
      </c>
      <c r="B55" s="5" t="s">
        <v>27</v>
      </c>
      <c r="C55" s="5" t="s">
        <v>273</v>
      </c>
      <c r="D55" t="s">
        <v>53</v>
      </c>
      <c r="E55" s="24" t="s">
        <v>274</v>
      </c>
      <c r="F55" s="25" t="s">
        <v>132</v>
      </c>
      <c r="G55" s="26">
        <v>10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53</v>
      </c>
    </row>
    <row r="58" spans="1:16" ht="76.5" customHeight="1" x14ac:dyDescent="0.2">
      <c r="E58" s="29" t="s">
        <v>177</v>
      </c>
    </row>
    <row r="59" spans="1:16" ht="12.75" customHeight="1" x14ac:dyDescent="0.2">
      <c r="A59" t="s">
        <v>51</v>
      </c>
      <c r="B59" s="5" t="s">
        <v>26</v>
      </c>
      <c r="C59" s="5" t="s">
        <v>275</v>
      </c>
      <c r="D59" t="s">
        <v>53</v>
      </c>
      <c r="E59" s="24" t="s">
        <v>276</v>
      </c>
      <c r="F59" s="25" t="s">
        <v>271</v>
      </c>
      <c r="G59" s="26">
        <v>0.2</v>
      </c>
      <c r="H59" s="25">
        <v>0</v>
      </c>
      <c r="I59" s="25">
        <f>ROUND(G59*H59,6)</f>
        <v>0</v>
      </c>
      <c r="L59" s="27">
        <v>0</v>
      </c>
      <c r="M59" s="22">
        <f>ROUND(ROUND(L59,2)*ROUND(G59,3),2)</f>
        <v>0</v>
      </c>
      <c r="N59" s="25" t="s">
        <v>170</v>
      </c>
      <c r="O59">
        <f>(M59*21)/100</f>
        <v>0</v>
      </c>
      <c r="P59" t="s">
        <v>27</v>
      </c>
    </row>
    <row r="60" spans="1:16" ht="12.75" customHeight="1" x14ac:dyDescent="0.2">
      <c r="A60" s="28" t="s">
        <v>57</v>
      </c>
      <c r="E60" s="29" t="s">
        <v>53</v>
      </c>
    </row>
    <row r="61" spans="1:16" ht="12.75" customHeight="1" x14ac:dyDescent="0.2">
      <c r="A61" s="28" t="s">
        <v>59</v>
      </c>
      <c r="E61" s="30" t="s">
        <v>53</v>
      </c>
    </row>
    <row r="62" spans="1:16" ht="89.25" customHeight="1" x14ac:dyDescent="0.2">
      <c r="E62" s="29" t="s">
        <v>277</v>
      </c>
    </row>
    <row r="63" spans="1:16" ht="12.75" customHeight="1" x14ac:dyDescent="0.2">
      <c r="A63" t="s">
        <v>51</v>
      </c>
      <c r="B63" s="5" t="s">
        <v>68</v>
      </c>
      <c r="C63" s="5" t="s">
        <v>178</v>
      </c>
      <c r="D63" t="s">
        <v>53</v>
      </c>
      <c r="E63" s="24" t="s">
        <v>179</v>
      </c>
      <c r="F63" s="25" t="s">
        <v>55</v>
      </c>
      <c r="G63" s="26">
        <v>2</v>
      </c>
      <c r="H63" s="25">
        <v>0</v>
      </c>
      <c r="I63" s="25">
        <f>ROUND(G63*H63,6)</f>
        <v>0</v>
      </c>
      <c r="L63" s="27">
        <v>0</v>
      </c>
      <c r="M63" s="22">
        <f>ROUND(ROUND(L63,2)*ROUND(G63,3),2)</f>
        <v>0</v>
      </c>
      <c r="N63" s="25" t="s">
        <v>170</v>
      </c>
      <c r="O63">
        <f>(M63*21)/100</f>
        <v>0</v>
      </c>
      <c r="P63" t="s">
        <v>27</v>
      </c>
    </row>
    <row r="64" spans="1:16" ht="12.75" customHeight="1" x14ac:dyDescent="0.2">
      <c r="A64" s="28" t="s">
        <v>57</v>
      </c>
      <c r="E64" s="29" t="s">
        <v>53</v>
      </c>
    </row>
    <row r="65" spans="1:16" ht="12.75" customHeight="1" x14ac:dyDescent="0.2">
      <c r="A65" s="28" t="s">
        <v>59</v>
      </c>
      <c r="E65" s="30" t="s">
        <v>53</v>
      </c>
    </row>
    <row r="66" spans="1:16" ht="76.5" customHeight="1" x14ac:dyDescent="0.2">
      <c r="E66" s="29" t="s">
        <v>180</v>
      </c>
    </row>
    <row r="67" spans="1:16" ht="12.75" customHeight="1" x14ac:dyDescent="0.2">
      <c r="A67" t="s">
        <v>51</v>
      </c>
      <c r="B67" s="5" t="s">
        <v>71</v>
      </c>
      <c r="C67" s="5" t="s">
        <v>278</v>
      </c>
      <c r="D67" t="s">
        <v>53</v>
      </c>
      <c r="E67" s="24" t="s">
        <v>279</v>
      </c>
      <c r="F67" s="25" t="s">
        <v>280</v>
      </c>
      <c r="G67" s="26">
        <v>3</v>
      </c>
      <c r="H67" s="25">
        <v>0</v>
      </c>
      <c r="I67" s="25">
        <f>ROUND(G67*H67,6)</f>
        <v>0</v>
      </c>
      <c r="L67" s="27">
        <v>0</v>
      </c>
      <c r="M67" s="22">
        <f>ROUND(ROUND(L67,2)*ROUND(G67,3),2)</f>
        <v>0</v>
      </c>
      <c r="N67" s="25" t="s">
        <v>170</v>
      </c>
      <c r="O67">
        <f>(M67*21)/100</f>
        <v>0</v>
      </c>
      <c r="P67" t="s">
        <v>27</v>
      </c>
    </row>
    <row r="68" spans="1:16" ht="12.75" customHeight="1" x14ac:dyDescent="0.2">
      <c r="A68" s="28" t="s">
        <v>57</v>
      </c>
      <c r="E68" s="29" t="s">
        <v>53</v>
      </c>
    </row>
    <row r="69" spans="1:16" ht="12.75" customHeight="1" x14ac:dyDescent="0.2">
      <c r="A69" s="28" t="s">
        <v>59</v>
      </c>
      <c r="E69" s="30" t="s">
        <v>53</v>
      </c>
    </row>
    <row r="70" spans="1:16" ht="102" customHeight="1" x14ac:dyDescent="0.2">
      <c r="E70" s="29" t="s">
        <v>281</v>
      </c>
    </row>
    <row r="71" spans="1:16" ht="12.75" customHeight="1" x14ac:dyDescent="0.2">
      <c r="A71" t="s">
        <v>51</v>
      </c>
      <c r="B71" s="5" t="s">
        <v>75</v>
      </c>
      <c r="C71" s="5" t="s">
        <v>282</v>
      </c>
      <c r="D71" t="s">
        <v>53</v>
      </c>
      <c r="E71" s="24" t="s">
        <v>283</v>
      </c>
      <c r="F71" s="25" t="s">
        <v>132</v>
      </c>
      <c r="G71" s="26">
        <v>250</v>
      </c>
      <c r="H71" s="25">
        <v>0</v>
      </c>
      <c r="I71" s="25">
        <f>ROUND(G71*H71,6)</f>
        <v>0</v>
      </c>
      <c r="L71" s="27">
        <v>0</v>
      </c>
      <c r="M71" s="22">
        <f>ROUND(ROUND(L71,2)*ROUND(G71,3),2)</f>
        <v>0</v>
      </c>
      <c r="N71" s="25" t="s">
        <v>170</v>
      </c>
      <c r="O71">
        <f>(M71*21)/100</f>
        <v>0</v>
      </c>
      <c r="P71" t="s">
        <v>27</v>
      </c>
    </row>
    <row r="72" spans="1:16" ht="12.75" customHeight="1" x14ac:dyDescent="0.2">
      <c r="A72" s="28" t="s">
        <v>57</v>
      </c>
      <c r="E72" s="29" t="s">
        <v>53</v>
      </c>
    </row>
    <row r="73" spans="1:16" ht="12.75" customHeight="1" x14ac:dyDescent="0.2">
      <c r="A73" s="28" t="s">
        <v>59</v>
      </c>
      <c r="E73" s="30" t="s">
        <v>53</v>
      </c>
    </row>
    <row r="74" spans="1:16" ht="38.25" customHeight="1" x14ac:dyDescent="0.2">
      <c r="E74" s="29" t="s">
        <v>284</v>
      </c>
    </row>
    <row r="75" spans="1:16" ht="12.75" customHeight="1" x14ac:dyDescent="0.2">
      <c r="A75" t="s">
        <v>51</v>
      </c>
      <c r="B75" s="5" t="s">
        <v>78</v>
      </c>
      <c r="C75" s="5" t="s">
        <v>285</v>
      </c>
      <c r="D75" t="s">
        <v>53</v>
      </c>
      <c r="E75" s="24" t="s">
        <v>286</v>
      </c>
      <c r="F75" s="25" t="s">
        <v>55</v>
      </c>
      <c r="G75" s="26">
        <v>1</v>
      </c>
      <c r="H75" s="25">
        <v>0</v>
      </c>
      <c r="I75" s="25">
        <f>ROUND(G75*H75,6)</f>
        <v>0</v>
      </c>
      <c r="L75" s="27">
        <v>0</v>
      </c>
      <c r="M75" s="22">
        <f>ROUND(ROUND(L75,2)*ROUND(G75,3),2)</f>
        <v>0</v>
      </c>
      <c r="N75" s="25" t="s">
        <v>170</v>
      </c>
      <c r="O75">
        <f>(M75*21)/100</f>
        <v>0</v>
      </c>
      <c r="P75" t="s">
        <v>27</v>
      </c>
    </row>
    <row r="76" spans="1:16" ht="12.75" customHeight="1" x14ac:dyDescent="0.2">
      <c r="A76" s="28" t="s">
        <v>57</v>
      </c>
      <c r="E76" s="29" t="s">
        <v>53</v>
      </c>
    </row>
    <row r="77" spans="1:16" ht="12.75" customHeight="1" x14ac:dyDescent="0.2">
      <c r="A77" s="28" t="s">
        <v>59</v>
      </c>
      <c r="E77" s="30" t="s">
        <v>53</v>
      </c>
    </row>
    <row r="78" spans="1:16" ht="127.5" customHeight="1" x14ac:dyDescent="0.2">
      <c r="E78" s="29" t="s">
        <v>253</v>
      </c>
    </row>
    <row r="79" spans="1:16" ht="12.75" customHeight="1" x14ac:dyDescent="0.2">
      <c r="A79" t="s">
        <v>51</v>
      </c>
      <c r="B79" s="5" t="s">
        <v>81</v>
      </c>
      <c r="C79" s="5" t="s">
        <v>287</v>
      </c>
      <c r="D79" t="s">
        <v>53</v>
      </c>
      <c r="E79" s="24" t="s">
        <v>288</v>
      </c>
      <c r="F79" s="25" t="s">
        <v>55</v>
      </c>
      <c r="G79" s="26">
        <v>1</v>
      </c>
      <c r="H79" s="25">
        <v>0</v>
      </c>
      <c r="I79" s="25">
        <f>ROUND(G79*H79,6)</f>
        <v>0</v>
      </c>
      <c r="L79" s="27">
        <v>0</v>
      </c>
      <c r="M79" s="22">
        <f>ROUND(ROUND(L79,2)*ROUND(G79,3),2)</f>
        <v>0</v>
      </c>
      <c r="N79" s="25" t="s">
        <v>170</v>
      </c>
      <c r="O79">
        <f>(M79*21)/100</f>
        <v>0</v>
      </c>
      <c r="P79" t="s">
        <v>27</v>
      </c>
    </row>
    <row r="80" spans="1:16" ht="12.75" customHeight="1" x14ac:dyDescent="0.2">
      <c r="A80" s="28" t="s">
        <v>57</v>
      </c>
      <c r="E80" s="29" t="s">
        <v>53</v>
      </c>
    </row>
    <row r="81" spans="1:16" ht="12.75" customHeight="1" x14ac:dyDescent="0.2">
      <c r="A81" s="28" t="s">
        <v>59</v>
      </c>
      <c r="E81" s="30" t="s">
        <v>53</v>
      </c>
    </row>
    <row r="82" spans="1:16" ht="89.25" customHeight="1" x14ac:dyDescent="0.2">
      <c r="E82" s="29" t="s">
        <v>257</v>
      </c>
    </row>
    <row r="83" spans="1:16" ht="12.75" customHeight="1" x14ac:dyDescent="0.2">
      <c r="A83" t="s">
        <v>51</v>
      </c>
      <c r="B83" s="5" t="s">
        <v>84</v>
      </c>
      <c r="C83" s="5" t="s">
        <v>289</v>
      </c>
      <c r="D83" t="s">
        <v>53</v>
      </c>
      <c r="E83" s="24" t="s">
        <v>290</v>
      </c>
      <c r="F83" s="25" t="s">
        <v>55</v>
      </c>
      <c r="G83" s="26">
        <v>1</v>
      </c>
      <c r="H83" s="25">
        <v>0</v>
      </c>
      <c r="I83" s="25">
        <f>ROUND(G83*H83,6)</f>
        <v>0</v>
      </c>
      <c r="L83" s="27">
        <v>0</v>
      </c>
      <c r="M83" s="22">
        <f>ROUND(ROUND(L83,2)*ROUND(G83,3),2)</f>
        <v>0</v>
      </c>
      <c r="N83" s="25" t="s">
        <v>170</v>
      </c>
      <c r="O83">
        <f>(M83*21)/100</f>
        <v>0</v>
      </c>
      <c r="P83" t="s">
        <v>27</v>
      </c>
    </row>
    <row r="84" spans="1:16" ht="12.75" customHeight="1" x14ac:dyDescent="0.2">
      <c r="A84" s="28" t="s">
        <v>57</v>
      </c>
      <c r="E84" s="29" t="s">
        <v>53</v>
      </c>
    </row>
    <row r="85" spans="1:16" ht="12.75" customHeight="1" x14ac:dyDescent="0.2">
      <c r="A85" s="28" t="s">
        <v>59</v>
      </c>
      <c r="E85" s="30" t="s">
        <v>53</v>
      </c>
    </row>
    <row r="86" spans="1:16" ht="102" customHeight="1" x14ac:dyDescent="0.2">
      <c r="E86" s="29" t="s">
        <v>224</v>
      </c>
    </row>
    <row r="87" spans="1:16" ht="12.75" customHeight="1" x14ac:dyDescent="0.2">
      <c r="A87" t="s">
        <v>51</v>
      </c>
      <c r="B87" s="5" t="s">
        <v>87</v>
      </c>
      <c r="C87" s="5" t="s">
        <v>291</v>
      </c>
      <c r="D87" t="s">
        <v>53</v>
      </c>
      <c r="E87" s="24" t="s">
        <v>292</v>
      </c>
      <c r="F87" s="25" t="s">
        <v>55</v>
      </c>
      <c r="G87" s="26">
        <v>1</v>
      </c>
      <c r="H87" s="25">
        <v>0</v>
      </c>
      <c r="I87" s="25">
        <f>ROUND(G87*H87,6)</f>
        <v>0</v>
      </c>
      <c r="L87" s="27">
        <v>0</v>
      </c>
      <c r="M87" s="22">
        <f>ROUND(ROUND(L87,2)*ROUND(G87,3),2)</f>
        <v>0</v>
      </c>
      <c r="N87" s="25" t="s">
        <v>170</v>
      </c>
      <c r="O87">
        <f>(M87*21)/100</f>
        <v>0</v>
      </c>
      <c r="P87" t="s">
        <v>27</v>
      </c>
    </row>
    <row r="88" spans="1:16" ht="12.75" customHeight="1" x14ac:dyDescent="0.2">
      <c r="A88" s="28" t="s">
        <v>57</v>
      </c>
      <c r="E88" s="29" t="s">
        <v>53</v>
      </c>
    </row>
    <row r="89" spans="1:16" ht="12.75" customHeight="1" x14ac:dyDescent="0.2">
      <c r="A89" s="28" t="s">
        <v>59</v>
      </c>
      <c r="E89" s="30" t="s">
        <v>53</v>
      </c>
    </row>
    <row r="90" spans="1:16" ht="89.25" customHeight="1" x14ac:dyDescent="0.2">
      <c r="E90" s="29" t="s">
        <v>257</v>
      </c>
    </row>
    <row r="91" spans="1:16" ht="12.75" customHeight="1" x14ac:dyDescent="0.2">
      <c r="A91" t="s">
        <v>51</v>
      </c>
      <c r="B91" s="5" t="s">
        <v>90</v>
      </c>
      <c r="C91" s="5" t="s">
        <v>293</v>
      </c>
      <c r="D91" t="s">
        <v>53</v>
      </c>
      <c r="E91" s="24" t="s">
        <v>294</v>
      </c>
      <c r="F91" s="25" t="s">
        <v>55</v>
      </c>
      <c r="G91" s="26">
        <v>1</v>
      </c>
      <c r="H91" s="25">
        <v>0</v>
      </c>
      <c r="I91" s="25">
        <f>ROUND(G91*H91,6)</f>
        <v>0</v>
      </c>
      <c r="L91" s="27">
        <v>0</v>
      </c>
      <c r="M91" s="22">
        <f>ROUND(ROUND(L91,2)*ROUND(G91,3),2)</f>
        <v>0</v>
      </c>
      <c r="N91" s="25" t="s">
        <v>170</v>
      </c>
      <c r="O91">
        <f>(M91*21)/100</f>
        <v>0</v>
      </c>
      <c r="P91" t="s">
        <v>27</v>
      </c>
    </row>
    <row r="92" spans="1:16" ht="12.75" customHeight="1" x14ac:dyDescent="0.2">
      <c r="A92" s="28" t="s">
        <v>57</v>
      </c>
      <c r="E92" s="29" t="s">
        <v>53</v>
      </c>
    </row>
    <row r="93" spans="1:16" ht="12.75" customHeight="1" x14ac:dyDescent="0.2">
      <c r="A93" s="28" t="s">
        <v>59</v>
      </c>
      <c r="E93" s="30" t="s">
        <v>53</v>
      </c>
    </row>
    <row r="94" spans="1:16" ht="102" customHeight="1" x14ac:dyDescent="0.2">
      <c r="E94" s="29" t="s">
        <v>224</v>
      </c>
    </row>
    <row r="95" spans="1:16" ht="12.75" customHeight="1" x14ac:dyDescent="0.2">
      <c r="A95" t="s">
        <v>51</v>
      </c>
      <c r="B95" s="5" t="s">
        <v>93</v>
      </c>
      <c r="C95" s="5" t="s">
        <v>295</v>
      </c>
      <c r="D95" t="s">
        <v>53</v>
      </c>
      <c r="E95" s="24" t="s">
        <v>296</v>
      </c>
      <c r="F95" s="25" t="s">
        <v>55</v>
      </c>
      <c r="G95" s="26">
        <v>1</v>
      </c>
      <c r="H95" s="25">
        <v>0</v>
      </c>
      <c r="I95" s="25">
        <f>ROUND(G95*H95,6)</f>
        <v>0</v>
      </c>
      <c r="L95" s="27">
        <v>0</v>
      </c>
      <c r="M95" s="22">
        <f>ROUND(ROUND(L95,2)*ROUND(G95,3),2)</f>
        <v>0</v>
      </c>
      <c r="N95" s="25" t="s">
        <v>170</v>
      </c>
      <c r="O95">
        <f>(M95*21)/100</f>
        <v>0</v>
      </c>
      <c r="P95" t="s">
        <v>27</v>
      </c>
    </row>
    <row r="96" spans="1:16" ht="12.75" customHeight="1" x14ac:dyDescent="0.2">
      <c r="A96" s="28" t="s">
        <v>57</v>
      </c>
      <c r="E96" s="29" t="s">
        <v>53</v>
      </c>
    </row>
    <row r="97" spans="1:16" ht="12.75" customHeight="1" x14ac:dyDescent="0.2">
      <c r="A97" s="28" t="s">
        <v>59</v>
      </c>
      <c r="E97" s="30" t="s">
        <v>53</v>
      </c>
    </row>
    <row r="98" spans="1:16" ht="89.25" customHeight="1" x14ac:dyDescent="0.2">
      <c r="E98" s="29" t="s">
        <v>257</v>
      </c>
    </row>
    <row r="99" spans="1:16" ht="12.75" customHeight="1" x14ac:dyDescent="0.2">
      <c r="A99" t="s">
        <v>51</v>
      </c>
      <c r="B99" s="5" t="s">
        <v>96</v>
      </c>
      <c r="C99" s="5" t="s">
        <v>297</v>
      </c>
      <c r="D99" t="s">
        <v>53</v>
      </c>
      <c r="E99" s="24" t="s">
        <v>298</v>
      </c>
      <c r="F99" s="25" t="s">
        <v>55</v>
      </c>
      <c r="G99" s="26">
        <v>24</v>
      </c>
      <c r="H99" s="25">
        <v>0</v>
      </c>
      <c r="I99" s="25">
        <f>ROUND(G99*H99,6)</f>
        <v>0</v>
      </c>
      <c r="L99" s="27">
        <v>0</v>
      </c>
      <c r="M99" s="22">
        <f>ROUND(ROUND(L99,2)*ROUND(G99,3),2)</f>
        <v>0</v>
      </c>
      <c r="N99" s="25" t="s">
        <v>170</v>
      </c>
      <c r="O99">
        <f>(M99*21)/100</f>
        <v>0</v>
      </c>
      <c r="P99" t="s">
        <v>27</v>
      </c>
    </row>
    <row r="100" spans="1:16" ht="12.75" customHeight="1" x14ac:dyDescent="0.2">
      <c r="A100" s="28" t="s">
        <v>57</v>
      </c>
      <c r="E100" s="29" t="s">
        <v>53</v>
      </c>
    </row>
    <row r="101" spans="1:16" ht="12.75" customHeight="1" x14ac:dyDescent="0.2">
      <c r="A101" s="28" t="s">
        <v>59</v>
      </c>
      <c r="E101" s="30" t="s">
        <v>53</v>
      </c>
    </row>
    <row r="102" spans="1:16" ht="89.25" customHeight="1" x14ac:dyDescent="0.2">
      <c r="E102" s="29" t="s">
        <v>299</v>
      </c>
    </row>
    <row r="103" spans="1:16" ht="12.75" customHeight="1" x14ac:dyDescent="0.2">
      <c r="A103" t="s">
        <v>51</v>
      </c>
      <c r="B103" s="5" t="s">
        <v>99</v>
      </c>
      <c r="C103" s="5" t="s">
        <v>300</v>
      </c>
      <c r="D103" t="s">
        <v>53</v>
      </c>
      <c r="E103" s="24" t="s">
        <v>301</v>
      </c>
      <c r="F103" s="25" t="s">
        <v>55</v>
      </c>
      <c r="G103" s="26">
        <v>24</v>
      </c>
      <c r="H103" s="25">
        <v>0</v>
      </c>
      <c r="I103" s="25">
        <f>ROUND(G103*H103,6)</f>
        <v>0</v>
      </c>
      <c r="L103" s="27">
        <v>0</v>
      </c>
      <c r="M103" s="22">
        <f>ROUND(ROUND(L103,2)*ROUND(G103,3),2)</f>
        <v>0</v>
      </c>
      <c r="N103" s="25" t="s">
        <v>170</v>
      </c>
      <c r="O103">
        <f>(M103*21)/100</f>
        <v>0</v>
      </c>
      <c r="P103" t="s">
        <v>27</v>
      </c>
    </row>
    <row r="104" spans="1:16" ht="12.75" customHeight="1" x14ac:dyDescent="0.2">
      <c r="A104" s="28" t="s">
        <v>57</v>
      </c>
      <c r="E104" s="29" t="s">
        <v>53</v>
      </c>
    </row>
    <row r="105" spans="1:16" ht="12.75" customHeight="1" x14ac:dyDescent="0.2">
      <c r="A105" s="28" t="s">
        <v>59</v>
      </c>
      <c r="E105" s="30" t="s">
        <v>53</v>
      </c>
    </row>
    <row r="106" spans="1:16" ht="89.25" customHeight="1" x14ac:dyDescent="0.2">
      <c r="E106" s="29" t="s">
        <v>302</v>
      </c>
    </row>
    <row r="107" spans="1:16" ht="12.75" customHeight="1" x14ac:dyDescent="0.2">
      <c r="A107" t="s">
        <v>51</v>
      </c>
      <c r="B107" s="5" t="s">
        <v>103</v>
      </c>
      <c r="C107" s="5" t="s">
        <v>303</v>
      </c>
      <c r="D107" t="s">
        <v>53</v>
      </c>
      <c r="E107" s="24" t="s">
        <v>304</v>
      </c>
      <c r="F107" s="25" t="s">
        <v>55</v>
      </c>
      <c r="G107" s="26">
        <v>4</v>
      </c>
      <c r="H107" s="25">
        <v>0</v>
      </c>
      <c r="I107" s="25">
        <f>ROUND(G107*H107,6)</f>
        <v>0</v>
      </c>
      <c r="L107" s="27">
        <v>0</v>
      </c>
      <c r="M107" s="22">
        <f>ROUND(ROUND(L107,2)*ROUND(G107,3),2)</f>
        <v>0</v>
      </c>
      <c r="N107" s="25" t="s">
        <v>170</v>
      </c>
      <c r="O107">
        <f>(M107*21)/100</f>
        <v>0</v>
      </c>
      <c r="P107" t="s">
        <v>27</v>
      </c>
    </row>
    <row r="108" spans="1:16" ht="12.75" customHeight="1" x14ac:dyDescent="0.2">
      <c r="A108" s="28" t="s">
        <v>57</v>
      </c>
      <c r="E108" s="29" t="s">
        <v>53</v>
      </c>
    </row>
    <row r="109" spans="1:16" ht="12.75" customHeight="1" x14ac:dyDescent="0.2">
      <c r="A109" s="28" t="s">
        <v>59</v>
      </c>
      <c r="E109" s="30" t="s">
        <v>53</v>
      </c>
    </row>
    <row r="110" spans="1:16" ht="89.25" customHeight="1" x14ac:dyDescent="0.2">
      <c r="E110" s="29" t="s">
        <v>299</v>
      </c>
    </row>
    <row r="111" spans="1:16" ht="12.75" customHeight="1" x14ac:dyDescent="0.2">
      <c r="A111" t="s">
        <v>51</v>
      </c>
      <c r="B111" s="5" t="s">
        <v>106</v>
      </c>
      <c r="C111" s="5" t="s">
        <v>305</v>
      </c>
      <c r="D111" t="s">
        <v>53</v>
      </c>
      <c r="E111" s="24" t="s">
        <v>306</v>
      </c>
      <c r="F111" s="25" t="s">
        <v>55</v>
      </c>
      <c r="G111" s="26">
        <v>4</v>
      </c>
      <c r="H111" s="25">
        <v>0</v>
      </c>
      <c r="I111" s="25">
        <f>ROUND(G111*H111,6)</f>
        <v>0</v>
      </c>
      <c r="L111" s="27">
        <v>0</v>
      </c>
      <c r="M111" s="22">
        <f>ROUND(ROUND(L111,2)*ROUND(G111,3),2)</f>
        <v>0</v>
      </c>
      <c r="N111" s="25" t="s">
        <v>170</v>
      </c>
      <c r="O111">
        <f>(M111*21)/100</f>
        <v>0</v>
      </c>
      <c r="P111" t="s">
        <v>27</v>
      </c>
    </row>
    <row r="112" spans="1:16" ht="12.75" customHeight="1" x14ac:dyDescent="0.2">
      <c r="A112" s="28" t="s">
        <v>57</v>
      </c>
      <c r="E112" s="29" t="s">
        <v>53</v>
      </c>
    </row>
    <row r="113" spans="1:16" ht="12.75" customHeight="1" x14ac:dyDescent="0.2">
      <c r="A113" s="28" t="s">
        <v>59</v>
      </c>
      <c r="E113" s="30" t="s">
        <v>53</v>
      </c>
    </row>
    <row r="114" spans="1:16" ht="89.25" customHeight="1" x14ac:dyDescent="0.2">
      <c r="E114" s="29" t="s">
        <v>302</v>
      </c>
    </row>
    <row r="115" spans="1:16" ht="12.75" customHeight="1" x14ac:dyDescent="0.2">
      <c r="A115" t="s">
        <v>51</v>
      </c>
      <c r="B115" s="5" t="s">
        <v>109</v>
      </c>
      <c r="C115" s="5" t="s">
        <v>307</v>
      </c>
      <c r="D115" t="s">
        <v>53</v>
      </c>
      <c r="E115" s="24" t="s">
        <v>308</v>
      </c>
      <c r="F115" s="25" t="s">
        <v>55</v>
      </c>
      <c r="G115" s="26">
        <v>2</v>
      </c>
      <c r="H115" s="25">
        <v>0</v>
      </c>
      <c r="I115" s="25">
        <f>ROUND(G115*H115,6)</f>
        <v>0</v>
      </c>
      <c r="L115" s="27">
        <v>0</v>
      </c>
      <c r="M115" s="22">
        <f>ROUND(ROUND(L115,2)*ROUND(G115,3),2)</f>
        <v>0</v>
      </c>
      <c r="N115" s="25" t="s">
        <v>170</v>
      </c>
      <c r="O115">
        <f>(M115*21)/100</f>
        <v>0</v>
      </c>
      <c r="P115" t="s">
        <v>27</v>
      </c>
    </row>
    <row r="116" spans="1:16" ht="12.75" customHeight="1" x14ac:dyDescent="0.2">
      <c r="A116" s="28" t="s">
        <v>57</v>
      </c>
      <c r="E116" s="29" t="s">
        <v>53</v>
      </c>
    </row>
    <row r="117" spans="1:16" ht="12.75" customHeight="1" x14ac:dyDescent="0.2">
      <c r="A117" s="28" t="s">
        <v>59</v>
      </c>
      <c r="E117" s="30" t="s">
        <v>53</v>
      </c>
    </row>
    <row r="118" spans="1:16" ht="89.25" customHeight="1" x14ac:dyDescent="0.2">
      <c r="E118" s="29" t="s">
        <v>196</v>
      </c>
    </row>
    <row r="119" spans="1:16" ht="12.75" customHeight="1" x14ac:dyDescent="0.2">
      <c r="A119" t="s">
        <v>51</v>
      </c>
      <c r="B119" s="5" t="s">
        <v>112</v>
      </c>
      <c r="C119" s="5" t="s">
        <v>309</v>
      </c>
      <c r="D119" t="s">
        <v>53</v>
      </c>
      <c r="E119" s="24" t="s">
        <v>310</v>
      </c>
      <c r="F119" s="25" t="s">
        <v>55</v>
      </c>
      <c r="G119" s="26">
        <v>24</v>
      </c>
      <c r="H119" s="25">
        <v>0</v>
      </c>
      <c r="I119" s="25">
        <f>ROUND(G119*H119,6)</f>
        <v>0</v>
      </c>
      <c r="L119" s="27">
        <v>0</v>
      </c>
      <c r="M119" s="22">
        <f>ROUND(ROUND(L119,2)*ROUND(G119,3),2)</f>
        <v>0</v>
      </c>
      <c r="N119" s="25" t="s">
        <v>170</v>
      </c>
      <c r="O119">
        <f>(M119*21)/100</f>
        <v>0</v>
      </c>
      <c r="P119" t="s">
        <v>27</v>
      </c>
    </row>
    <row r="120" spans="1:16" ht="12.75" customHeight="1" x14ac:dyDescent="0.2">
      <c r="A120" s="28" t="s">
        <v>57</v>
      </c>
      <c r="E120" s="29" t="s">
        <v>53</v>
      </c>
    </row>
    <row r="121" spans="1:16" ht="12.75" customHeight="1" x14ac:dyDescent="0.2">
      <c r="A121" s="28" t="s">
        <v>59</v>
      </c>
      <c r="E121" s="30" t="s">
        <v>53</v>
      </c>
    </row>
    <row r="122" spans="1:16" ht="25.5" customHeight="1" x14ac:dyDescent="0.2">
      <c r="E122" s="29" t="s">
        <v>311</v>
      </c>
    </row>
    <row r="123" spans="1:16" ht="12.75" customHeight="1" x14ac:dyDescent="0.2">
      <c r="A123" t="s">
        <v>51</v>
      </c>
      <c r="B123" s="5" t="s">
        <v>115</v>
      </c>
      <c r="C123" s="5" t="s">
        <v>312</v>
      </c>
      <c r="D123" t="s">
        <v>53</v>
      </c>
      <c r="E123" s="24" t="s">
        <v>313</v>
      </c>
      <c r="F123" s="25" t="s">
        <v>314</v>
      </c>
      <c r="G123" s="26">
        <v>12</v>
      </c>
      <c r="H123" s="25">
        <v>0</v>
      </c>
      <c r="I123" s="25">
        <f>ROUND(G123*H123,6)</f>
        <v>0</v>
      </c>
      <c r="L123" s="27">
        <v>0</v>
      </c>
      <c r="M123" s="22">
        <f>ROUND(ROUND(L123,2)*ROUND(G123,3),2)</f>
        <v>0</v>
      </c>
      <c r="N123" s="25" t="s">
        <v>170</v>
      </c>
      <c r="O123">
        <f>(M123*21)/100</f>
        <v>0</v>
      </c>
      <c r="P123" t="s">
        <v>27</v>
      </c>
    </row>
    <row r="124" spans="1:16" ht="12.75" customHeight="1" x14ac:dyDescent="0.2">
      <c r="A124" s="28" t="s">
        <v>57</v>
      </c>
      <c r="E124" s="29" t="s">
        <v>53</v>
      </c>
    </row>
    <row r="125" spans="1:16" ht="12.75" customHeight="1" x14ac:dyDescent="0.2">
      <c r="A125" s="28" t="s">
        <v>59</v>
      </c>
      <c r="E125" s="30" t="s">
        <v>53</v>
      </c>
    </row>
    <row r="126" spans="1:16" ht="76.5" customHeight="1" x14ac:dyDescent="0.2">
      <c r="E126" s="29" t="s">
        <v>315</v>
      </c>
    </row>
    <row r="127" spans="1:16" ht="12.75" customHeight="1" x14ac:dyDescent="0.2">
      <c r="A127" t="s">
        <v>51</v>
      </c>
      <c r="B127" s="5" t="s">
        <v>118</v>
      </c>
      <c r="C127" s="5" t="s">
        <v>316</v>
      </c>
      <c r="D127" t="s">
        <v>53</v>
      </c>
      <c r="E127" s="24" t="s">
        <v>317</v>
      </c>
      <c r="F127" s="25" t="s">
        <v>55</v>
      </c>
      <c r="G127" s="26">
        <v>1</v>
      </c>
      <c r="H127" s="25">
        <v>0</v>
      </c>
      <c r="I127" s="25">
        <f>ROUND(G127*H127,6)</f>
        <v>0</v>
      </c>
      <c r="L127" s="27">
        <v>0</v>
      </c>
      <c r="M127" s="22">
        <f>ROUND(ROUND(L127,2)*ROUND(G127,3),2)</f>
        <v>0</v>
      </c>
      <c r="N127" s="25" t="s">
        <v>172</v>
      </c>
      <c r="O127">
        <f>(M127*21)/100</f>
        <v>0</v>
      </c>
      <c r="P127" t="s">
        <v>27</v>
      </c>
    </row>
    <row r="128" spans="1:16" ht="12.75" customHeight="1" x14ac:dyDescent="0.2">
      <c r="A128" s="28" t="s">
        <v>57</v>
      </c>
      <c r="E128" s="29" t="s">
        <v>53</v>
      </c>
    </row>
    <row r="129" spans="1:16" ht="12.75" customHeight="1" x14ac:dyDescent="0.2">
      <c r="A129" s="28" t="s">
        <v>59</v>
      </c>
      <c r="E129" s="30" t="s">
        <v>53</v>
      </c>
    </row>
    <row r="130" spans="1:16" ht="127.5" customHeight="1" x14ac:dyDescent="0.2">
      <c r="E130" s="29" t="s">
        <v>253</v>
      </c>
    </row>
    <row r="131" spans="1:16" ht="12.75" customHeight="1" x14ac:dyDescent="0.2">
      <c r="A131" t="s">
        <v>51</v>
      </c>
      <c r="B131" s="5" t="s">
        <v>121</v>
      </c>
      <c r="C131" s="5" t="s">
        <v>318</v>
      </c>
      <c r="D131" t="s">
        <v>53</v>
      </c>
      <c r="E131" s="24" t="s">
        <v>319</v>
      </c>
      <c r="F131" s="25" t="s">
        <v>55</v>
      </c>
      <c r="G131" s="26">
        <v>2</v>
      </c>
      <c r="H131" s="25">
        <v>0</v>
      </c>
      <c r="I131" s="25">
        <f>ROUND(G131*H131,6)</f>
        <v>0</v>
      </c>
      <c r="L131" s="27">
        <v>0</v>
      </c>
      <c r="M131" s="22">
        <f>ROUND(ROUND(L131,2)*ROUND(G131,3),2)</f>
        <v>0</v>
      </c>
      <c r="N131" s="25" t="s">
        <v>170</v>
      </c>
      <c r="O131">
        <f>(M131*21)/100</f>
        <v>0</v>
      </c>
      <c r="P131" t="s">
        <v>27</v>
      </c>
    </row>
    <row r="132" spans="1:16" ht="12.75" customHeight="1" x14ac:dyDescent="0.2">
      <c r="A132" s="28" t="s">
        <v>57</v>
      </c>
      <c r="E132" s="29" t="s">
        <v>53</v>
      </c>
    </row>
    <row r="133" spans="1:16" ht="12.75" customHeight="1" x14ac:dyDescent="0.2">
      <c r="A133" s="28" t="s">
        <v>59</v>
      </c>
      <c r="E133" s="30" t="s">
        <v>53</v>
      </c>
    </row>
    <row r="134" spans="1:16" ht="102" customHeight="1" x14ac:dyDescent="0.2">
      <c r="E134" s="29" t="s">
        <v>224</v>
      </c>
    </row>
    <row r="135" spans="1:16" ht="12.75" customHeight="1" x14ac:dyDescent="0.2">
      <c r="A135" t="s">
        <v>51</v>
      </c>
      <c r="B135" s="5" t="s">
        <v>125</v>
      </c>
      <c r="C135" s="5" t="s">
        <v>320</v>
      </c>
      <c r="D135" t="s">
        <v>53</v>
      </c>
      <c r="E135" s="24" t="s">
        <v>321</v>
      </c>
      <c r="F135" s="25" t="s">
        <v>55</v>
      </c>
      <c r="G135" s="26">
        <v>2</v>
      </c>
      <c r="H135" s="25">
        <v>0</v>
      </c>
      <c r="I135" s="25">
        <f>ROUND(G135*H135,6)</f>
        <v>0</v>
      </c>
      <c r="L135" s="27">
        <v>0</v>
      </c>
      <c r="M135" s="22">
        <f>ROUND(ROUND(L135,2)*ROUND(G135,3),2)</f>
        <v>0</v>
      </c>
      <c r="N135" s="25" t="s">
        <v>170</v>
      </c>
      <c r="O135">
        <f>(M135*21)/100</f>
        <v>0</v>
      </c>
      <c r="P135" t="s">
        <v>27</v>
      </c>
    </row>
    <row r="136" spans="1:16" ht="12.75" customHeight="1" x14ac:dyDescent="0.2">
      <c r="A136" s="28" t="s">
        <v>57</v>
      </c>
      <c r="E136" s="29" t="s">
        <v>53</v>
      </c>
    </row>
    <row r="137" spans="1:16" ht="12.75" customHeight="1" x14ac:dyDescent="0.2">
      <c r="A137" s="28" t="s">
        <v>59</v>
      </c>
      <c r="E137" s="30" t="s">
        <v>53</v>
      </c>
    </row>
    <row r="138" spans="1:16" ht="89.25" customHeight="1" x14ac:dyDescent="0.2">
      <c r="E138" s="29" t="s">
        <v>204</v>
      </c>
    </row>
    <row r="139" spans="1:16" ht="12.75" customHeight="1" x14ac:dyDescent="0.2">
      <c r="A139" t="s">
        <v>51</v>
      </c>
      <c r="B139" s="5" t="s">
        <v>129</v>
      </c>
      <c r="C139" s="5" t="s">
        <v>322</v>
      </c>
      <c r="D139" t="s">
        <v>53</v>
      </c>
      <c r="E139" s="24" t="s">
        <v>323</v>
      </c>
      <c r="F139" s="25" t="s">
        <v>55</v>
      </c>
      <c r="G139" s="26">
        <v>1</v>
      </c>
      <c r="H139" s="25">
        <v>0</v>
      </c>
      <c r="I139" s="25">
        <f>ROUND(G139*H139,6)</f>
        <v>0</v>
      </c>
      <c r="L139" s="27">
        <v>0</v>
      </c>
      <c r="M139" s="22">
        <f>ROUND(ROUND(L139,2)*ROUND(G139,3),2)</f>
        <v>0</v>
      </c>
      <c r="N139" s="25" t="s">
        <v>170</v>
      </c>
      <c r="O139">
        <f>(M139*21)/100</f>
        <v>0</v>
      </c>
      <c r="P139" t="s">
        <v>27</v>
      </c>
    </row>
    <row r="140" spans="1:16" ht="12.75" customHeight="1" x14ac:dyDescent="0.2">
      <c r="A140" s="28" t="s">
        <v>57</v>
      </c>
      <c r="E140" s="29" t="s">
        <v>53</v>
      </c>
    </row>
    <row r="141" spans="1:16" ht="12.75" customHeight="1" x14ac:dyDescent="0.2">
      <c r="A141" s="28" t="s">
        <v>59</v>
      </c>
      <c r="E141" s="30" t="s">
        <v>53</v>
      </c>
    </row>
    <row r="142" spans="1:16" ht="102" customHeight="1" x14ac:dyDescent="0.2">
      <c r="E142" s="29" t="s">
        <v>224</v>
      </c>
    </row>
    <row r="143" spans="1:16" ht="12.75" customHeight="1" x14ac:dyDescent="0.2">
      <c r="A143" t="s">
        <v>51</v>
      </c>
      <c r="B143" s="5" t="s">
        <v>133</v>
      </c>
      <c r="C143" s="5" t="s">
        <v>324</v>
      </c>
      <c r="D143" t="s">
        <v>53</v>
      </c>
      <c r="E143" s="24" t="s">
        <v>325</v>
      </c>
      <c r="F143" s="25" t="s">
        <v>55</v>
      </c>
      <c r="G143" s="26">
        <v>1</v>
      </c>
      <c r="H143" s="25">
        <v>0</v>
      </c>
      <c r="I143" s="25">
        <f>ROUND(G143*H143,6)</f>
        <v>0</v>
      </c>
      <c r="L143" s="27">
        <v>0</v>
      </c>
      <c r="M143" s="22">
        <f>ROUND(ROUND(L143,2)*ROUND(G143,3),2)</f>
        <v>0</v>
      </c>
      <c r="N143" s="25" t="s">
        <v>170</v>
      </c>
      <c r="O143">
        <f>(M143*21)/100</f>
        <v>0</v>
      </c>
      <c r="P143" t="s">
        <v>27</v>
      </c>
    </row>
    <row r="144" spans="1:16" ht="12.75" customHeight="1" x14ac:dyDescent="0.2">
      <c r="A144" s="28" t="s">
        <v>57</v>
      </c>
      <c r="E144" s="29" t="s">
        <v>53</v>
      </c>
    </row>
    <row r="145" spans="1:16" ht="12.75" customHeight="1" x14ac:dyDescent="0.2">
      <c r="A145" s="28" t="s">
        <v>59</v>
      </c>
      <c r="E145" s="30" t="s">
        <v>53</v>
      </c>
    </row>
    <row r="146" spans="1:16" ht="89.25" customHeight="1" x14ac:dyDescent="0.2">
      <c r="E146" s="29" t="s">
        <v>204</v>
      </c>
    </row>
    <row r="147" spans="1:16" ht="12.75" customHeight="1" x14ac:dyDescent="0.2">
      <c r="A147" t="s">
        <v>51</v>
      </c>
      <c r="B147" s="5" t="s">
        <v>136</v>
      </c>
      <c r="C147" s="5" t="s">
        <v>326</v>
      </c>
      <c r="D147" t="s">
        <v>53</v>
      </c>
      <c r="E147" s="24" t="s">
        <v>327</v>
      </c>
      <c r="F147" s="25" t="s">
        <v>55</v>
      </c>
      <c r="G147" s="26">
        <v>1</v>
      </c>
      <c r="H147" s="25">
        <v>0</v>
      </c>
      <c r="I147" s="25">
        <f>ROUND(G147*H147,6)</f>
        <v>0</v>
      </c>
      <c r="L147" s="27">
        <v>0</v>
      </c>
      <c r="M147" s="22">
        <f>ROUND(ROUND(L147,2)*ROUND(G147,3),2)</f>
        <v>0</v>
      </c>
      <c r="N147" s="25" t="s">
        <v>170</v>
      </c>
      <c r="O147">
        <f>(M147*21)/100</f>
        <v>0</v>
      </c>
      <c r="P147" t="s">
        <v>27</v>
      </c>
    </row>
    <row r="148" spans="1:16" ht="12.75" customHeight="1" x14ac:dyDescent="0.2">
      <c r="A148" s="28" t="s">
        <v>57</v>
      </c>
      <c r="E148" s="29" t="s">
        <v>53</v>
      </c>
    </row>
    <row r="149" spans="1:16" ht="12.75" customHeight="1" x14ac:dyDescent="0.2">
      <c r="A149" s="28" t="s">
        <v>59</v>
      </c>
      <c r="E149" s="30" t="s">
        <v>53</v>
      </c>
    </row>
    <row r="150" spans="1:16" ht="102" customHeight="1" x14ac:dyDescent="0.2">
      <c r="E150" s="29" t="s">
        <v>224</v>
      </c>
    </row>
    <row r="151" spans="1:16" ht="12.75" customHeight="1" x14ac:dyDescent="0.2">
      <c r="A151" t="s">
        <v>51</v>
      </c>
      <c r="B151" s="5" t="s">
        <v>139</v>
      </c>
      <c r="C151" s="5" t="s">
        <v>328</v>
      </c>
      <c r="D151" t="s">
        <v>53</v>
      </c>
      <c r="E151" s="24" t="s">
        <v>329</v>
      </c>
      <c r="F151" s="25" t="s">
        <v>55</v>
      </c>
      <c r="G151" s="26">
        <v>1</v>
      </c>
      <c r="H151" s="25">
        <v>0</v>
      </c>
      <c r="I151" s="25">
        <f>ROUND(G151*H151,6)</f>
        <v>0</v>
      </c>
      <c r="L151" s="27">
        <v>0</v>
      </c>
      <c r="M151" s="22">
        <f>ROUND(ROUND(L151,2)*ROUND(G151,3),2)</f>
        <v>0</v>
      </c>
      <c r="N151" s="25" t="s">
        <v>170</v>
      </c>
      <c r="O151">
        <f>(M151*21)/100</f>
        <v>0</v>
      </c>
      <c r="P151" t="s">
        <v>27</v>
      </c>
    </row>
    <row r="152" spans="1:16" ht="12.75" customHeight="1" x14ac:dyDescent="0.2">
      <c r="A152" s="28" t="s">
        <v>57</v>
      </c>
      <c r="E152" s="29" t="s">
        <v>53</v>
      </c>
    </row>
    <row r="153" spans="1:16" ht="12.75" customHeight="1" x14ac:dyDescent="0.2">
      <c r="A153" s="28" t="s">
        <v>59</v>
      </c>
      <c r="E153" s="30" t="s">
        <v>53</v>
      </c>
    </row>
    <row r="154" spans="1:16" ht="89.25" customHeight="1" x14ac:dyDescent="0.2">
      <c r="E154" s="29" t="s">
        <v>204</v>
      </c>
    </row>
    <row r="155" spans="1:16" ht="12.75" customHeight="1" x14ac:dyDescent="0.2">
      <c r="A155" t="s">
        <v>51</v>
      </c>
      <c r="B155" s="5" t="s">
        <v>142</v>
      </c>
      <c r="C155" s="5" t="s">
        <v>330</v>
      </c>
      <c r="D155" t="s">
        <v>53</v>
      </c>
      <c r="E155" s="24" t="s">
        <v>331</v>
      </c>
      <c r="F155" s="25" t="s">
        <v>55</v>
      </c>
      <c r="G155" s="26">
        <v>2</v>
      </c>
      <c r="H155" s="25">
        <v>0</v>
      </c>
      <c r="I155" s="25">
        <f>ROUND(G155*H155,6)</f>
        <v>0</v>
      </c>
      <c r="L155" s="27">
        <v>0</v>
      </c>
      <c r="M155" s="22">
        <f>ROUND(ROUND(L155,2)*ROUND(G155,3),2)</f>
        <v>0</v>
      </c>
      <c r="N155" s="25" t="s">
        <v>170</v>
      </c>
      <c r="O155">
        <f>(M155*21)/100</f>
        <v>0</v>
      </c>
      <c r="P155" t="s">
        <v>27</v>
      </c>
    </row>
    <row r="156" spans="1:16" ht="12.75" customHeight="1" x14ac:dyDescent="0.2">
      <c r="A156" s="28" t="s">
        <v>57</v>
      </c>
      <c r="E156" s="29" t="s">
        <v>53</v>
      </c>
    </row>
    <row r="157" spans="1:16" ht="12.75" customHeight="1" x14ac:dyDescent="0.2">
      <c r="A157" s="28" t="s">
        <v>59</v>
      </c>
      <c r="E157" s="30" t="s">
        <v>53</v>
      </c>
    </row>
    <row r="158" spans="1:16" ht="89.25" customHeight="1" x14ac:dyDescent="0.2">
      <c r="E158" s="29" t="s">
        <v>332</v>
      </c>
    </row>
    <row r="159" spans="1:16" ht="12.75" customHeight="1" x14ac:dyDescent="0.2">
      <c r="A159" t="s">
        <v>51</v>
      </c>
      <c r="B159" s="5" t="s">
        <v>145</v>
      </c>
      <c r="C159" s="5" t="s">
        <v>333</v>
      </c>
      <c r="D159" t="s">
        <v>53</v>
      </c>
      <c r="E159" s="24" t="s">
        <v>334</v>
      </c>
      <c r="F159" s="25" t="s">
        <v>55</v>
      </c>
      <c r="G159" s="26">
        <v>1</v>
      </c>
      <c r="H159" s="25">
        <v>0</v>
      </c>
      <c r="I159" s="25">
        <f>ROUND(G159*H159,6)</f>
        <v>0</v>
      </c>
      <c r="L159" s="27">
        <v>0</v>
      </c>
      <c r="M159" s="22">
        <f>ROUND(ROUND(L159,2)*ROUND(G159,3),2)</f>
        <v>0</v>
      </c>
      <c r="N159" s="25" t="s">
        <v>170</v>
      </c>
      <c r="O159">
        <f>(M159*21)/100</f>
        <v>0</v>
      </c>
      <c r="P159" t="s">
        <v>27</v>
      </c>
    </row>
    <row r="160" spans="1:16" ht="12.75" customHeight="1" x14ac:dyDescent="0.2">
      <c r="A160" s="28" t="s">
        <v>57</v>
      </c>
      <c r="E160" s="29" t="s">
        <v>53</v>
      </c>
    </row>
    <row r="161" spans="1:16" ht="12.75" customHeight="1" x14ac:dyDescent="0.2">
      <c r="A161" s="28" t="s">
        <v>59</v>
      </c>
      <c r="E161" s="30" t="s">
        <v>53</v>
      </c>
    </row>
    <row r="162" spans="1:16" ht="127.5" customHeight="1" x14ac:dyDescent="0.2">
      <c r="E162" s="29" t="s">
        <v>201</v>
      </c>
    </row>
    <row r="163" spans="1:16" ht="12.75" customHeight="1" x14ac:dyDescent="0.2">
      <c r="A163" t="s">
        <v>51</v>
      </c>
      <c r="B163" s="5" t="s">
        <v>150</v>
      </c>
      <c r="C163" s="5" t="s">
        <v>335</v>
      </c>
      <c r="D163" t="s">
        <v>53</v>
      </c>
      <c r="E163" s="24" t="s">
        <v>336</v>
      </c>
      <c r="F163" s="25" t="s">
        <v>55</v>
      </c>
      <c r="G163" s="26">
        <v>1</v>
      </c>
      <c r="H163" s="25">
        <v>0</v>
      </c>
      <c r="I163" s="25">
        <f>ROUND(G163*H163,6)</f>
        <v>0</v>
      </c>
      <c r="L163" s="27">
        <v>0</v>
      </c>
      <c r="M163" s="22">
        <f>ROUND(ROUND(L163,2)*ROUND(G163,3),2)</f>
        <v>0</v>
      </c>
      <c r="N163" s="25" t="s">
        <v>170</v>
      </c>
      <c r="O163">
        <f>(M163*21)/100</f>
        <v>0</v>
      </c>
      <c r="P163" t="s">
        <v>27</v>
      </c>
    </row>
    <row r="164" spans="1:16" ht="12.75" customHeight="1" x14ac:dyDescent="0.2">
      <c r="A164" s="28" t="s">
        <v>57</v>
      </c>
      <c r="E164" s="29" t="s">
        <v>53</v>
      </c>
    </row>
    <row r="165" spans="1:16" ht="12.75" customHeight="1" x14ac:dyDescent="0.2">
      <c r="A165" s="28" t="s">
        <v>59</v>
      </c>
      <c r="E165" s="30" t="s">
        <v>53</v>
      </c>
    </row>
    <row r="166" spans="1:16" ht="89.25" customHeight="1" x14ac:dyDescent="0.2">
      <c r="E166" s="29" t="s">
        <v>204</v>
      </c>
    </row>
    <row r="167" spans="1:16" ht="12.75" customHeight="1" x14ac:dyDescent="0.2">
      <c r="A167" t="s">
        <v>51</v>
      </c>
      <c r="B167" s="5" t="s">
        <v>154</v>
      </c>
      <c r="C167" s="5" t="s">
        <v>337</v>
      </c>
      <c r="D167" t="s">
        <v>53</v>
      </c>
      <c r="E167" s="24" t="s">
        <v>338</v>
      </c>
      <c r="F167" s="25" t="s">
        <v>55</v>
      </c>
      <c r="G167" s="26">
        <v>1</v>
      </c>
      <c r="H167" s="25">
        <v>0</v>
      </c>
      <c r="I167" s="25">
        <f>ROUND(G167*H167,6)</f>
        <v>0</v>
      </c>
      <c r="L167" s="27">
        <v>0</v>
      </c>
      <c r="M167" s="22">
        <f>ROUND(ROUND(L167,2)*ROUND(G167,3),2)</f>
        <v>0</v>
      </c>
      <c r="N167" s="25" t="s">
        <v>172</v>
      </c>
      <c r="O167">
        <f>(M167*21)/100</f>
        <v>0</v>
      </c>
      <c r="P167" t="s">
        <v>27</v>
      </c>
    </row>
    <row r="168" spans="1:16" ht="12.75" customHeight="1" x14ac:dyDescent="0.2">
      <c r="A168" s="28" t="s">
        <v>57</v>
      </c>
      <c r="E168" s="29" t="s">
        <v>53</v>
      </c>
    </row>
    <row r="169" spans="1:16" ht="12.75" customHeight="1" x14ac:dyDescent="0.2">
      <c r="A169" s="28" t="s">
        <v>59</v>
      </c>
      <c r="E169" s="30" t="s">
        <v>53</v>
      </c>
    </row>
    <row r="170" spans="1:16" ht="12.75" customHeight="1" x14ac:dyDescent="0.2">
      <c r="E170" s="29" t="s">
        <v>339</v>
      </c>
    </row>
    <row r="171" spans="1:16" ht="12.75" customHeight="1" x14ac:dyDescent="0.2">
      <c r="A171" t="s">
        <v>51</v>
      </c>
      <c r="B171" s="5" t="s">
        <v>157</v>
      </c>
      <c r="C171" s="5" t="s">
        <v>340</v>
      </c>
      <c r="D171" t="s">
        <v>53</v>
      </c>
      <c r="E171" s="24" t="s">
        <v>341</v>
      </c>
      <c r="F171" s="25" t="s">
        <v>55</v>
      </c>
      <c r="G171" s="26">
        <v>1</v>
      </c>
      <c r="H171" s="25">
        <v>0</v>
      </c>
      <c r="I171" s="25">
        <f>ROUND(G171*H171,6)</f>
        <v>0</v>
      </c>
      <c r="L171" s="27">
        <v>0</v>
      </c>
      <c r="M171" s="22">
        <f>ROUND(ROUND(L171,2)*ROUND(G171,3),2)</f>
        <v>0</v>
      </c>
      <c r="N171" s="25" t="s">
        <v>170</v>
      </c>
      <c r="O171">
        <f>(M171*21)/100</f>
        <v>0</v>
      </c>
      <c r="P171" t="s">
        <v>27</v>
      </c>
    </row>
    <row r="172" spans="1:16" ht="12.75" customHeight="1" x14ac:dyDescent="0.2">
      <c r="A172" s="28" t="s">
        <v>57</v>
      </c>
      <c r="E172" s="29" t="s">
        <v>53</v>
      </c>
    </row>
    <row r="173" spans="1:16" ht="12.75" customHeight="1" x14ac:dyDescent="0.2">
      <c r="A173" s="28" t="s">
        <v>59</v>
      </c>
      <c r="E173" s="30" t="s">
        <v>53</v>
      </c>
    </row>
    <row r="174" spans="1:16" ht="89.25" customHeight="1" x14ac:dyDescent="0.2">
      <c r="E174" s="29" t="s">
        <v>204</v>
      </c>
    </row>
    <row r="175" spans="1:16" ht="12.75" customHeight="1" x14ac:dyDescent="0.2">
      <c r="A175" t="s">
        <v>51</v>
      </c>
      <c r="B175" s="5" t="s">
        <v>342</v>
      </c>
      <c r="C175" s="5" t="s">
        <v>343</v>
      </c>
      <c r="D175" t="s">
        <v>53</v>
      </c>
      <c r="E175" s="24" t="s">
        <v>344</v>
      </c>
      <c r="F175" s="25" t="s">
        <v>55</v>
      </c>
      <c r="G175" s="26">
        <v>1</v>
      </c>
      <c r="H175" s="25">
        <v>0</v>
      </c>
      <c r="I175" s="25">
        <f>ROUND(G175*H175,6)</f>
        <v>0</v>
      </c>
      <c r="L175" s="27">
        <v>0</v>
      </c>
      <c r="M175" s="22">
        <f>ROUND(ROUND(L175,2)*ROUND(G175,3),2)</f>
        <v>0</v>
      </c>
      <c r="N175" s="25" t="s">
        <v>170</v>
      </c>
      <c r="O175">
        <f>(M175*21)/100</f>
        <v>0</v>
      </c>
      <c r="P175" t="s">
        <v>27</v>
      </c>
    </row>
    <row r="176" spans="1:16" ht="12.75" customHeight="1" x14ac:dyDescent="0.2">
      <c r="A176" s="28" t="s">
        <v>57</v>
      </c>
      <c r="E176" s="29" t="s">
        <v>53</v>
      </c>
    </row>
    <row r="177" spans="1:16" ht="12.75" customHeight="1" x14ac:dyDescent="0.2">
      <c r="A177" s="28" t="s">
        <v>59</v>
      </c>
      <c r="E177" s="30" t="s">
        <v>53</v>
      </c>
    </row>
    <row r="178" spans="1:16" ht="127.5" customHeight="1" x14ac:dyDescent="0.2">
      <c r="E178" s="29" t="s">
        <v>201</v>
      </c>
    </row>
    <row r="179" spans="1:16" ht="12.75" customHeight="1" x14ac:dyDescent="0.2">
      <c r="A179" t="s">
        <v>51</v>
      </c>
      <c r="B179" s="5" t="s">
        <v>345</v>
      </c>
      <c r="C179" s="5" t="s">
        <v>346</v>
      </c>
      <c r="D179" t="s">
        <v>53</v>
      </c>
      <c r="E179" s="24" t="s">
        <v>347</v>
      </c>
      <c r="F179" s="25" t="s">
        <v>55</v>
      </c>
      <c r="G179" s="26">
        <v>1</v>
      </c>
      <c r="H179" s="25">
        <v>0</v>
      </c>
      <c r="I179" s="25">
        <f>ROUND(G179*H179,6)</f>
        <v>0</v>
      </c>
      <c r="L179" s="27">
        <v>0</v>
      </c>
      <c r="M179" s="22">
        <f>ROUND(ROUND(L179,2)*ROUND(G179,3),2)</f>
        <v>0</v>
      </c>
      <c r="N179" s="25" t="s">
        <v>170</v>
      </c>
      <c r="O179">
        <f>(M179*21)/100</f>
        <v>0</v>
      </c>
      <c r="P179" t="s">
        <v>27</v>
      </c>
    </row>
    <row r="180" spans="1:16" ht="12.75" customHeight="1" x14ac:dyDescent="0.2">
      <c r="A180" s="28" t="s">
        <v>57</v>
      </c>
      <c r="E180" s="29" t="s">
        <v>53</v>
      </c>
    </row>
    <row r="181" spans="1:16" ht="12.75" customHeight="1" x14ac:dyDescent="0.2">
      <c r="A181" s="28" t="s">
        <v>59</v>
      </c>
      <c r="E181" s="30" t="s">
        <v>53</v>
      </c>
    </row>
    <row r="182" spans="1:16" ht="127.5" customHeight="1" x14ac:dyDescent="0.2">
      <c r="E182" s="29" t="s">
        <v>201</v>
      </c>
    </row>
    <row r="183" spans="1:16" ht="12.75" customHeight="1" x14ac:dyDescent="0.2">
      <c r="A183" t="s">
        <v>51</v>
      </c>
      <c r="B183" s="5" t="s">
        <v>348</v>
      </c>
      <c r="C183" s="5" t="s">
        <v>349</v>
      </c>
      <c r="D183" t="s">
        <v>53</v>
      </c>
      <c r="E183" s="24" t="s">
        <v>350</v>
      </c>
      <c r="F183" s="25" t="s">
        <v>55</v>
      </c>
      <c r="G183" s="26">
        <v>1</v>
      </c>
      <c r="H183" s="25">
        <v>0</v>
      </c>
      <c r="I183" s="25">
        <f>ROUND(G183*H183,6)</f>
        <v>0</v>
      </c>
      <c r="L183" s="27">
        <v>0</v>
      </c>
      <c r="M183" s="22">
        <f>ROUND(ROUND(L183,2)*ROUND(G183,3),2)</f>
        <v>0</v>
      </c>
      <c r="N183" s="25" t="s">
        <v>170</v>
      </c>
      <c r="O183">
        <f>(M183*21)/100</f>
        <v>0</v>
      </c>
      <c r="P183" t="s">
        <v>27</v>
      </c>
    </row>
    <row r="184" spans="1:16" ht="12.75" customHeight="1" x14ac:dyDescent="0.2">
      <c r="A184" s="28" t="s">
        <v>57</v>
      </c>
      <c r="E184" s="29" t="s">
        <v>53</v>
      </c>
    </row>
    <row r="185" spans="1:16" ht="12.75" customHeight="1" x14ac:dyDescent="0.2">
      <c r="A185" s="28" t="s">
        <v>59</v>
      </c>
      <c r="E185" s="30" t="s">
        <v>53</v>
      </c>
    </row>
    <row r="186" spans="1:16" ht="127.5" customHeight="1" x14ac:dyDescent="0.2">
      <c r="E186" s="29" t="s">
        <v>201</v>
      </c>
    </row>
    <row r="187" spans="1:16" ht="12.75" customHeight="1" x14ac:dyDescent="0.2">
      <c r="A187" t="s">
        <v>51</v>
      </c>
      <c r="B187" s="5" t="s">
        <v>351</v>
      </c>
      <c r="C187" s="5" t="s">
        <v>352</v>
      </c>
      <c r="D187" t="s">
        <v>53</v>
      </c>
      <c r="E187" s="24" t="s">
        <v>353</v>
      </c>
      <c r="F187" s="25" t="s">
        <v>55</v>
      </c>
      <c r="G187" s="26">
        <v>1</v>
      </c>
      <c r="H187" s="25">
        <v>0</v>
      </c>
      <c r="I187" s="25">
        <f>ROUND(G187*H187,6)</f>
        <v>0</v>
      </c>
      <c r="L187" s="27">
        <v>0</v>
      </c>
      <c r="M187" s="22">
        <f>ROUND(ROUND(L187,2)*ROUND(G187,3),2)</f>
        <v>0</v>
      </c>
      <c r="N187" s="25" t="s">
        <v>170</v>
      </c>
      <c r="O187">
        <f>(M187*21)/100</f>
        <v>0</v>
      </c>
      <c r="P187" t="s">
        <v>27</v>
      </c>
    </row>
    <row r="188" spans="1:16" ht="12.75" customHeight="1" x14ac:dyDescent="0.2">
      <c r="A188" s="28" t="s">
        <v>57</v>
      </c>
      <c r="E188" s="29" t="s">
        <v>53</v>
      </c>
    </row>
    <row r="189" spans="1:16" ht="12.75" customHeight="1" x14ac:dyDescent="0.2">
      <c r="A189" s="28" t="s">
        <v>59</v>
      </c>
      <c r="E189" s="30" t="s">
        <v>53</v>
      </c>
    </row>
    <row r="190" spans="1:16" ht="127.5" customHeight="1" x14ac:dyDescent="0.2">
      <c r="E190" s="29" t="s">
        <v>201</v>
      </c>
    </row>
    <row r="191" spans="1:16" ht="12.75" customHeight="1" x14ac:dyDescent="0.2">
      <c r="A191" t="s">
        <v>51</v>
      </c>
      <c r="B191" s="5" t="s">
        <v>354</v>
      </c>
      <c r="C191" s="5" t="s">
        <v>355</v>
      </c>
      <c r="D191" t="s">
        <v>53</v>
      </c>
      <c r="E191" s="24" t="s">
        <v>356</v>
      </c>
      <c r="F191" s="25" t="s">
        <v>55</v>
      </c>
      <c r="G191" s="26">
        <v>3</v>
      </c>
      <c r="H191" s="25">
        <v>0</v>
      </c>
      <c r="I191" s="25">
        <f>ROUND(G191*H191,6)</f>
        <v>0</v>
      </c>
      <c r="L191" s="27">
        <v>0</v>
      </c>
      <c r="M191" s="22">
        <f>ROUND(ROUND(L191,2)*ROUND(G191,3),2)</f>
        <v>0</v>
      </c>
      <c r="N191" s="25" t="s">
        <v>170</v>
      </c>
      <c r="O191">
        <f>(M191*21)/100</f>
        <v>0</v>
      </c>
      <c r="P191" t="s">
        <v>27</v>
      </c>
    </row>
    <row r="192" spans="1:16" ht="12.75" customHeight="1" x14ac:dyDescent="0.2">
      <c r="A192" s="28" t="s">
        <v>57</v>
      </c>
      <c r="E192" s="29" t="s">
        <v>53</v>
      </c>
    </row>
    <row r="193" spans="1:16" ht="12.75" customHeight="1" x14ac:dyDescent="0.2">
      <c r="A193" s="28" t="s">
        <v>59</v>
      </c>
      <c r="E193" s="30" t="s">
        <v>53</v>
      </c>
    </row>
    <row r="194" spans="1:16" ht="89.25" customHeight="1" x14ac:dyDescent="0.2">
      <c r="E194" s="29" t="s">
        <v>204</v>
      </c>
    </row>
    <row r="195" spans="1:16" ht="12.75" customHeight="1" x14ac:dyDescent="0.2">
      <c r="A195" t="s">
        <v>51</v>
      </c>
      <c r="B195" s="5" t="s">
        <v>357</v>
      </c>
      <c r="C195" s="5" t="s">
        <v>358</v>
      </c>
      <c r="D195" t="s">
        <v>53</v>
      </c>
      <c r="E195" s="24" t="s">
        <v>359</v>
      </c>
      <c r="F195" s="25" t="s">
        <v>55</v>
      </c>
      <c r="G195" s="26">
        <v>2</v>
      </c>
      <c r="H195" s="25">
        <v>0</v>
      </c>
      <c r="I195" s="25">
        <f>ROUND(G195*H195,6)</f>
        <v>0</v>
      </c>
      <c r="L195" s="27">
        <v>0</v>
      </c>
      <c r="M195" s="22">
        <f>ROUND(ROUND(L195,2)*ROUND(G195,3),2)</f>
        <v>0</v>
      </c>
      <c r="N195" s="25" t="s">
        <v>170</v>
      </c>
      <c r="O195">
        <f>(M195*21)/100</f>
        <v>0</v>
      </c>
      <c r="P195" t="s">
        <v>27</v>
      </c>
    </row>
    <row r="196" spans="1:16" ht="12.75" customHeight="1" x14ac:dyDescent="0.2">
      <c r="A196" s="28" t="s">
        <v>57</v>
      </c>
      <c r="E196" s="29" t="s">
        <v>53</v>
      </c>
    </row>
    <row r="197" spans="1:16" ht="12.75" customHeight="1" x14ac:dyDescent="0.2">
      <c r="A197" s="28" t="s">
        <v>59</v>
      </c>
      <c r="E197" s="30" t="s">
        <v>53</v>
      </c>
    </row>
    <row r="198" spans="1:16" ht="127.5" customHeight="1" x14ac:dyDescent="0.2">
      <c r="E198" s="29" t="s">
        <v>201</v>
      </c>
    </row>
    <row r="199" spans="1:16" ht="12.75" customHeight="1" x14ac:dyDescent="0.2">
      <c r="A199" t="s">
        <v>51</v>
      </c>
      <c r="B199" s="5" t="s">
        <v>360</v>
      </c>
      <c r="C199" s="5" t="s">
        <v>361</v>
      </c>
      <c r="D199" t="s">
        <v>53</v>
      </c>
      <c r="E199" s="24" t="s">
        <v>362</v>
      </c>
      <c r="F199" s="25" t="s">
        <v>55</v>
      </c>
      <c r="G199" s="26">
        <v>2</v>
      </c>
      <c r="H199" s="25">
        <v>0</v>
      </c>
      <c r="I199" s="25">
        <f>ROUND(G199*H199,6)</f>
        <v>0</v>
      </c>
      <c r="L199" s="27">
        <v>0</v>
      </c>
      <c r="M199" s="22">
        <f>ROUND(ROUND(L199,2)*ROUND(G199,3),2)</f>
        <v>0</v>
      </c>
      <c r="N199" s="25" t="s">
        <v>170</v>
      </c>
      <c r="O199">
        <f>(M199*21)/100</f>
        <v>0</v>
      </c>
      <c r="P199" t="s">
        <v>27</v>
      </c>
    </row>
    <row r="200" spans="1:16" ht="12.75" customHeight="1" x14ac:dyDescent="0.2">
      <c r="A200" s="28" t="s">
        <v>57</v>
      </c>
      <c r="E200" s="29" t="s">
        <v>53</v>
      </c>
    </row>
    <row r="201" spans="1:16" ht="12.75" customHeight="1" x14ac:dyDescent="0.2">
      <c r="A201" s="28" t="s">
        <v>59</v>
      </c>
      <c r="E201" s="30" t="s">
        <v>53</v>
      </c>
    </row>
    <row r="202" spans="1:16" ht="89.25" customHeight="1" x14ac:dyDescent="0.2">
      <c r="E202" s="29" t="s">
        <v>204</v>
      </c>
    </row>
    <row r="203" spans="1:16" ht="12.75" customHeight="1" x14ac:dyDescent="0.2">
      <c r="A203" t="s">
        <v>51</v>
      </c>
      <c r="B203" s="5" t="s">
        <v>363</v>
      </c>
      <c r="C203" s="5" t="s">
        <v>364</v>
      </c>
      <c r="D203" t="s">
        <v>53</v>
      </c>
      <c r="E203" s="24" t="s">
        <v>365</v>
      </c>
      <c r="F203" s="25" t="s">
        <v>55</v>
      </c>
      <c r="G203" s="26">
        <v>1</v>
      </c>
      <c r="H203" s="25">
        <v>0</v>
      </c>
      <c r="I203" s="25">
        <f>ROUND(G203*H203,6)</f>
        <v>0</v>
      </c>
      <c r="L203" s="27">
        <v>0</v>
      </c>
      <c r="M203" s="22">
        <f>ROUND(ROUND(L203,2)*ROUND(G203,3),2)</f>
        <v>0</v>
      </c>
      <c r="N203" s="25" t="s">
        <v>170</v>
      </c>
      <c r="O203">
        <f>(M203*21)/100</f>
        <v>0</v>
      </c>
      <c r="P203" t="s">
        <v>27</v>
      </c>
    </row>
    <row r="204" spans="1:16" ht="12.75" customHeight="1" x14ac:dyDescent="0.2">
      <c r="A204" s="28" t="s">
        <v>57</v>
      </c>
      <c r="E204" s="29" t="s">
        <v>53</v>
      </c>
    </row>
    <row r="205" spans="1:16" ht="12.75" customHeight="1" x14ac:dyDescent="0.2">
      <c r="A205" s="28" t="s">
        <v>59</v>
      </c>
      <c r="E205" s="30" t="s">
        <v>53</v>
      </c>
    </row>
    <row r="206" spans="1:16" ht="63.75" customHeight="1" x14ac:dyDescent="0.2">
      <c r="E206" s="29" t="s">
        <v>366</v>
      </c>
    </row>
    <row r="207" spans="1:16" ht="12.75" customHeight="1" x14ac:dyDescent="0.2">
      <c r="A207" t="s">
        <v>51</v>
      </c>
      <c r="B207" s="5" t="s">
        <v>367</v>
      </c>
      <c r="C207" s="5" t="s">
        <v>368</v>
      </c>
      <c r="D207" t="s">
        <v>53</v>
      </c>
      <c r="E207" s="24" t="s">
        <v>369</v>
      </c>
      <c r="F207" s="25" t="s">
        <v>55</v>
      </c>
      <c r="G207" s="26">
        <v>1</v>
      </c>
      <c r="H207" s="25">
        <v>0</v>
      </c>
      <c r="I207" s="25">
        <f>ROUND(G207*H207,6)</f>
        <v>0</v>
      </c>
      <c r="L207" s="27">
        <v>0</v>
      </c>
      <c r="M207" s="22">
        <f>ROUND(ROUND(L207,2)*ROUND(G207,3),2)</f>
        <v>0</v>
      </c>
      <c r="N207" s="25" t="s">
        <v>170</v>
      </c>
      <c r="O207">
        <f>(M207*21)/100</f>
        <v>0</v>
      </c>
      <c r="P207" t="s">
        <v>27</v>
      </c>
    </row>
    <row r="208" spans="1:16" ht="12.75" customHeight="1" x14ac:dyDescent="0.2">
      <c r="A208" s="28" t="s">
        <v>57</v>
      </c>
      <c r="E208" s="29" t="s">
        <v>53</v>
      </c>
    </row>
    <row r="209" spans="1:16" ht="12.75" customHeight="1" x14ac:dyDescent="0.2">
      <c r="A209" s="28" t="s">
        <v>59</v>
      </c>
      <c r="E209" s="30" t="s">
        <v>53</v>
      </c>
    </row>
    <row r="210" spans="1:16" ht="102" customHeight="1" x14ac:dyDescent="0.2">
      <c r="E210" s="29" t="s">
        <v>224</v>
      </c>
    </row>
    <row r="211" spans="1:16" ht="12.75" customHeight="1" x14ac:dyDescent="0.2">
      <c r="A211" t="s">
        <v>51</v>
      </c>
      <c r="B211" s="5" t="s">
        <v>370</v>
      </c>
      <c r="C211" s="5" t="s">
        <v>371</v>
      </c>
      <c r="D211" t="s">
        <v>53</v>
      </c>
      <c r="E211" s="24" t="s">
        <v>372</v>
      </c>
      <c r="F211" s="25" t="s">
        <v>55</v>
      </c>
      <c r="G211" s="26">
        <v>2</v>
      </c>
      <c r="H211" s="25">
        <v>0</v>
      </c>
      <c r="I211" s="25">
        <f>ROUND(G211*H211,6)</f>
        <v>0</v>
      </c>
      <c r="L211" s="27">
        <v>0</v>
      </c>
      <c r="M211" s="22">
        <f>ROUND(ROUND(L211,2)*ROUND(G211,3),2)</f>
        <v>0</v>
      </c>
      <c r="N211" s="25" t="s">
        <v>170</v>
      </c>
      <c r="O211">
        <f>(M211*21)/100</f>
        <v>0</v>
      </c>
      <c r="P211" t="s">
        <v>27</v>
      </c>
    </row>
    <row r="212" spans="1:16" ht="12.75" customHeight="1" x14ac:dyDescent="0.2">
      <c r="A212" s="28" t="s">
        <v>57</v>
      </c>
      <c r="E212" s="29" t="s">
        <v>53</v>
      </c>
    </row>
    <row r="213" spans="1:16" ht="12.75" customHeight="1" x14ac:dyDescent="0.2">
      <c r="A213" s="28" t="s">
        <v>59</v>
      </c>
      <c r="E213" s="30" t="s">
        <v>53</v>
      </c>
    </row>
    <row r="214" spans="1:16" ht="38.25" customHeight="1" x14ac:dyDescent="0.2">
      <c r="E214" s="29" t="s">
        <v>373</v>
      </c>
    </row>
    <row r="215" spans="1:16" ht="12.75" customHeight="1" x14ac:dyDescent="0.2">
      <c r="A215" t="s">
        <v>51</v>
      </c>
      <c r="B215" s="5" t="s">
        <v>374</v>
      </c>
      <c r="C215" s="5" t="s">
        <v>375</v>
      </c>
      <c r="D215" t="s">
        <v>53</v>
      </c>
      <c r="E215" s="24" t="s">
        <v>376</v>
      </c>
      <c r="F215" s="25" t="s">
        <v>55</v>
      </c>
      <c r="G215" s="26">
        <v>3</v>
      </c>
      <c r="H215" s="25">
        <v>0</v>
      </c>
      <c r="I215" s="25">
        <f>ROUND(G215*H215,6)</f>
        <v>0</v>
      </c>
      <c r="L215" s="27">
        <v>0</v>
      </c>
      <c r="M215" s="22">
        <f>ROUND(ROUND(L215,2)*ROUND(G215,3),2)</f>
        <v>0</v>
      </c>
      <c r="N215" s="25" t="s">
        <v>170</v>
      </c>
      <c r="O215">
        <f>(M215*21)/100</f>
        <v>0</v>
      </c>
      <c r="P215" t="s">
        <v>27</v>
      </c>
    </row>
    <row r="216" spans="1:16" ht="12.75" customHeight="1" x14ac:dyDescent="0.2">
      <c r="A216" s="28" t="s">
        <v>57</v>
      </c>
      <c r="E216" s="29" t="s">
        <v>53</v>
      </c>
    </row>
    <row r="217" spans="1:16" ht="12.75" customHeight="1" x14ac:dyDescent="0.2">
      <c r="A217" s="28" t="s">
        <v>59</v>
      </c>
      <c r="E217" s="30" t="s">
        <v>53</v>
      </c>
    </row>
    <row r="218" spans="1:16" ht="127.5" customHeight="1" x14ac:dyDescent="0.2">
      <c r="E218" s="29" t="s">
        <v>201</v>
      </c>
    </row>
    <row r="219" spans="1:16" ht="12.75" customHeight="1" x14ac:dyDescent="0.2">
      <c r="A219" t="s">
        <v>51</v>
      </c>
      <c r="B219" s="5" t="s">
        <v>377</v>
      </c>
      <c r="C219" s="5" t="s">
        <v>378</v>
      </c>
      <c r="D219" t="s">
        <v>53</v>
      </c>
      <c r="E219" s="24" t="s">
        <v>379</v>
      </c>
      <c r="F219" s="25" t="s">
        <v>55</v>
      </c>
      <c r="G219" s="26">
        <v>3</v>
      </c>
      <c r="H219" s="25">
        <v>0</v>
      </c>
      <c r="I219" s="25">
        <f>ROUND(G219*H219,6)</f>
        <v>0</v>
      </c>
      <c r="L219" s="27">
        <v>0</v>
      </c>
      <c r="M219" s="22">
        <f>ROUND(ROUND(L219,2)*ROUND(G219,3),2)</f>
        <v>0</v>
      </c>
      <c r="N219" s="25" t="s">
        <v>170</v>
      </c>
      <c r="O219">
        <f>(M219*21)/100</f>
        <v>0</v>
      </c>
      <c r="P219" t="s">
        <v>27</v>
      </c>
    </row>
    <row r="220" spans="1:16" ht="12.75" customHeight="1" x14ac:dyDescent="0.2">
      <c r="A220" s="28" t="s">
        <v>57</v>
      </c>
      <c r="E220" s="29" t="s">
        <v>53</v>
      </c>
    </row>
    <row r="221" spans="1:16" ht="12.75" customHeight="1" x14ac:dyDescent="0.2">
      <c r="A221" s="28" t="s">
        <v>59</v>
      </c>
      <c r="E221" s="30" t="s">
        <v>53</v>
      </c>
    </row>
    <row r="222" spans="1:16" ht="89.25" customHeight="1" x14ac:dyDescent="0.2">
      <c r="E222" s="29" t="s">
        <v>204</v>
      </c>
    </row>
    <row r="223" spans="1:16" ht="12.75" customHeight="1" x14ac:dyDescent="0.2">
      <c r="A223" t="s">
        <v>51</v>
      </c>
      <c r="B223" s="5" t="s">
        <v>380</v>
      </c>
      <c r="C223" s="5" t="s">
        <v>381</v>
      </c>
      <c r="D223" t="s">
        <v>53</v>
      </c>
      <c r="E223" s="24" t="s">
        <v>382</v>
      </c>
      <c r="F223" s="25" t="s">
        <v>55</v>
      </c>
      <c r="G223" s="26">
        <v>3</v>
      </c>
      <c r="H223" s="25">
        <v>0</v>
      </c>
      <c r="I223" s="25">
        <f>ROUND(G223*H223,6)</f>
        <v>0</v>
      </c>
      <c r="L223" s="27">
        <v>0</v>
      </c>
      <c r="M223" s="22">
        <f>ROUND(ROUND(L223,2)*ROUND(G223,3),2)</f>
        <v>0</v>
      </c>
      <c r="N223" s="25" t="s">
        <v>170</v>
      </c>
      <c r="O223">
        <f>(M223*21)/100</f>
        <v>0</v>
      </c>
      <c r="P223" t="s">
        <v>27</v>
      </c>
    </row>
    <row r="224" spans="1:16" ht="12.75" customHeight="1" x14ac:dyDescent="0.2">
      <c r="A224" s="28" t="s">
        <v>57</v>
      </c>
      <c r="E224" s="29" t="s">
        <v>53</v>
      </c>
    </row>
    <row r="225" spans="1:16" ht="12.75" customHeight="1" x14ac:dyDescent="0.2">
      <c r="A225" s="28" t="s">
        <v>59</v>
      </c>
      <c r="E225" s="30" t="s">
        <v>53</v>
      </c>
    </row>
    <row r="226" spans="1:16" ht="127.5" customHeight="1" x14ac:dyDescent="0.2">
      <c r="E226" s="29" t="s">
        <v>201</v>
      </c>
    </row>
    <row r="227" spans="1:16" ht="12.75" customHeight="1" x14ac:dyDescent="0.2">
      <c r="A227" t="s">
        <v>51</v>
      </c>
      <c r="B227" s="5" t="s">
        <v>383</v>
      </c>
      <c r="C227" s="5" t="s">
        <v>384</v>
      </c>
      <c r="D227" t="s">
        <v>53</v>
      </c>
      <c r="E227" s="24" t="s">
        <v>385</v>
      </c>
      <c r="F227" s="25" t="s">
        <v>55</v>
      </c>
      <c r="G227" s="26">
        <v>3</v>
      </c>
      <c r="H227" s="25">
        <v>0</v>
      </c>
      <c r="I227" s="25">
        <f>ROUND(G227*H227,6)</f>
        <v>0</v>
      </c>
      <c r="L227" s="27">
        <v>0</v>
      </c>
      <c r="M227" s="22">
        <f>ROUND(ROUND(L227,2)*ROUND(G227,3),2)</f>
        <v>0</v>
      </c>
      <c r="N227" s="25" t="s">
        <v>170</v>
      </c>
      <c r="O227">
        <f>(M227*21)/100</f>
        <v>0</v>
      </c>
      <c r="P227" t="s">
        <v>27</v>
      </c>
    </row>
    <row r="228" spans="1:16" ht="12.75" customHeight="1" x14ac:dyDescent="0.2">
      <c r="A228" s="28" t="s">
        <v>57</v>
      </c>
      <c r="E228" s="29" t="s">
        <v>53</v>
      </c>
    </row>
    <row r="229" spans="1:16" ht="12.75" customHeight="1" x14ac:dyDescent="0.2">
      <c r="A229" s="28" t="s">
        <v>59</v>
      </c>
      <c r="E229" s="30" t="s">
        <v>53</v>
      </c>
    </row>
    <row r="230" spans="1:16" ht="127.5" customHeight="1" x14ac:dyDescent="0.2">
      <c r="E230" s="29" t="s">
        <v>201</v>
      </c>
    </row>
    <row r="231" spans="1:16" ht="12.75" customHeight="1" x14ac:dyDescent="0.2">
      <c r="A231" t="s">
        <v>51</v>
      </c>
      <c r="B231" s="5" t="s">
        <v>386</v>
      </c>
      <c r="C231" s="5" t="s">
        <v>387</v>
      </c>
      <c r="D231" t="s">
        <v>53</v>
      </c>
      <c r="E231" s="24" t="s">
        <v>388</v>
      </c>
      <c r="F231" s="25" t="s">
        <v>55</v>
      </c>
      <c r="G231" s="26">
        <v>3</v>
      </c>
      <c r="H231" s="25">
        <v>0</v>
      </c>
      <c r="I231" s="25">
        <f>ROUND(G231*H231,6)</f>
        <v>0</v>
      </c>
      <c r="L231" s="27">
        <v>0</v>
      </c>
      <c r="M231" s="22">
        <f>ROUND(ROUND(L231,2)*ROUND(G231,3),2)</f>
        <v>0</v>
      </c>
      <c r="N231" s="25" t="s">
        <v>170</v>
      </c>
      <c r="O231">
        <f>(M231*21)/100</f>
        <v>0</v>
      </c>
      <c r="P231" t="s">
        <v>27</v>
      </c>
    </row>
    <row r="232" spans="1:16" ht="12.75" customHeight="1" x14ac:dyDescent="0.2">
      <c r="A232" s="28" t="s">
        <v>57</v>
      </c>
      <c r="E232" s="29" t="s">
        <v>53</v>
      </c>
    </row>
    <row r="233" spans="1:16" ht="12.75" customHeight="1" x14ac:dyDescent="0.2">
      <c r="A233" s="28" t="s">
        <v>59</v>
      </c>
      <c r="E233" s="30" t="s">
        <v>53</v>
      </c>
    </row>
    <row r="234" spans="1:16" ht="127.5" customHeight="1" x14ac:dyDescent="0.2">
      <c r="E234" s="29" t="s">
        <v>201</v>
      </c>
    </row>
    <row r="235" spans="1:16" ht="12.75" customHeight="1" x14ac:dyDescent="0.2">
      <c r="A235" t="s">
        <v>51</v>
      </c>
      <c r="B235" s="5" t="s">
        <v>389</v>
      </c>
      <c r="C235" s="5" t="s">
        <v>390</v>
      </c>
      <c r="D235" t="s">
        <v>53</v>
      </c>
      <c r="E235" s="24" t="s">
        <v>391</v>
      </c>
      <c r="F235" s="25" t="s">
        <v>55</v>
      </c>
      <c r="G235" s="26">
        <v>3</v>
      </c>
      <c r="H235" s="25">
        <v>0</v>
      </c>
      <c r="I235" s="25">
        <f>ROUND(G235*H235,6)</f>
        <v>0</v>
      </c>
      <c r="L235" s="27">
        <v>0</v>
      </c>
      <c r="M235" s="22">
        <f>ROUND(ROUND(L235,2)*ROUND(G235,3),2)</f>
        <v>0</v>
      </c>
      <c r="N235" s="25" t="s">
        <v>170</v>
      </c>
      <c r="O235">
        <f>(M235*21)/100</f>
        <v>0</v>
      </c>
      <c r="P235" t="s">
        <v>27</v>
      </c>
    </row>
    <row r="236" spans="1:16" ht="12.75" customHeight="1" x14ac:dyDescent="0.2">
      <c r="A236" s="28" t="s">
        <v>57</v>
      </c>
      <c r="E236" s="29" t="s">
        <v>53</v>
      </c>
    </row>
    <row r="237" spans="1:16" ht="12.75" customHeight="1" x14ac:dyDescent="0.2">
      <c r="A237" s="28" t="s">
        <v>59</v>
      </c>
      <c r="E237" s="30" t="s">
        <v>53</v>
      </c>
    </row>
    <row r="238" spans="1:16" ht="127.5" customHeight="1" x14ac:dyDescent="0.2">
      <c r="E238" s="29" t="s">
        <v>201</v>
      </c>
    </row>
    <row r="239" spans="1:16" ht="12.75" customHeight="1" x14ac:dyDescent="0.2">
      <c r="A239" t="s">
        <v>51</v>
      </c>
      <c r="B239" s="5" t="s">
        <v>392</v>
      </c>
      <c r="C239" s="5" t="s">
        <v>393</v>
      </c>
      <c r="D239" t="s">
        <v>53</v>
      </c>
      <c r="E239" s="24" t="s">
        <v>394</v>
      </c>
      <c r="F239" s="25" t="s">
        <v>55</v>
      </c>
      <c r="G239" s="26">
        <v>12</v>
      </c>
      <c r="H239" s="25">
        <v>0</v>
      </c>
      <c r="I239" s="25">
        <f>ROUND(G239*H239,6)</f>
        <v>0</v>
      </c>
      <c r="L239" s="27">
        <v>0</v>
      </c>
      <c r="M239" s="22">
        <f>ROUND(ROUND(L239,2)*ROUND(G239,3),2)</f>
        <v>0</v>
      </c>
      <c r="N239" s="25" t="s">
        <v>170</v>
      </c>
      <c r="O239">
        <f>(M239*21)/100</f>
        <v>0</v>
      </c>
      <c r="P239" t="s">
        <v>27</v>
      </c>
    </row>
    <row r="240" spans="1:16" ht="12.75" customHeight="1" x14ac:dyDescent="0.2">
      <c r="A240" s="28" t="s">
        <v>57</v>
      </c>
      <c r="E240" s="29" t="s">
        <v>53</v>
      </c>
    </row>
    <row r="241" spans="1:16" ht="12.75" customHeight="1" x14ac:dyDescent="0.2">
      <c r="A241" s="28" t="s">
        <v>59</v>
      </c>
      <c r="E241" s="30" t="s">
        <v>53</v>
      </c>
    </row>
    <row r="242" spans="1:16" ht="89.25" customHeight="1" x14ac:dyDescent="0.2">
      <c r="E242" s="29" t="s">
        <v>204</v>
      </c>
    </row>
    <row r="243" spans="1:16" ht="12.75" customHeight="1" x14ac:dyDescent="0.2">
      <c r="A243" t="s">
        <v>51</v>
      </c>
      <c r="B243" s="5" t="s">
        <v>395</v>
      </c>
      <c r="C243" s="5" t="s">
        <v>396</v>
      </c>
      <c r="D243" t="s">
        <v>53</v>
      </c>
      <c r="E243" s="24" t="s">
        <v>397</v>
      </c>
      <c r="F243" s="25" t="s">
        <v>398</v>
      </c>
      <c r="G243" s="26">
        <v>1</v>
      </c>
      <c r="H243" s="25">
        <v>0</v>
      </c>
      <c r="I243" s="25">
        <f>ROUND(G243*H243,6)</f>
        <v>0</v>
      </c>
      <c r="L243" s="27">
        <v>0</v>
      </c>
      <c r="M243" s="22">
        <f>ROUND(ROUND(L243,2)*ROUND(G243,3),2)</f>
        <v>0</v>
      </c>
      <c r="N243" s="25" t="s">
        <v>170</v>
      </c>
      <c r="O243">
        <f>(M243*21)/100</f>
        <v>0</v>
      </c>
      <c r="P243" t="s">
        <v>27</v>
      </c>
    </row>
    <row r="244" spans="1:16" ht="12.75" customHeight="1" x14ac:dyDescent="0.2">
      <c r="A244" s="28" t="s">
        <v>57</v>
      </c>
      <c r="E244" s="29" t="s">
        <v>53</v>
      </c>
    </row>
    <row r="245" spans="1:16" ht="12.75" customHeight="1" x14ac:dyDescent="0.2">
      <c r="A245" s="28" t="s">
        <v>59</v>
      </c>
      <c r="E245" s="30" t="s">
        <v>53</v>
      </c>
    </row>
    <row r="246" spans="1:16" ht="89.25" customHeight="1" x14ac:dyDescent="0.2">
      <c r="E246" s="29" t="s">
        <v>399</v>
      </c>
    </row>
    <row r="247" spans="1:16" ht="12.75" customHeight="1" x14ac:dyDescent="0.2">
      <c r="A247" t="s">
        <v>51</v>
      </c>
      <c r="B247" s="5" t="s">
        <v>400</v>
      </c>
      <c r="C247" s="5" t="s">
        <v>401</v>
      </c>
      <c r="D247" t="s">
        <v>53</v>
      </c>
      <c r="E247" s="24" t="s">
        <v>402</v>
      </c>
      <c r="F247" s="25" t="s">
        <v>398</v>
      </c>
      <c r="G247" s="26">
        <v>1</v>
      </c>
      <c r="H247" s="25">
        <v>0</v>
      </c>
      <c r="I247" s="25">
        <f>ROUND(G247*H247,6)</f>
        <v>0</v>
      </c>
      <c r="L247" s="27">
        <v>0</v>
      </c>
      <c r="M247" s="22">
        <f>ROUND(ROUND(L247,2)*ROUND(G247,3),2)</f>
        <v>0</v>
      </c>
      <c r="N247" s="25" t="s">
        <v>170</v>
      </c>
      <c r="O247">
        <f>(M247*21)/100</f>
        <v>0</v>
      </c>
      <c r="P247" t="s">
        <v>27</v>
      </c>
    </row>
    <row r="248" spans="1:16" ht="12.75" customHeight="1" x14ac:dyDescent="0.2">
      <c r="A248" s="28" t="s">
        <v>57</v>
      </c>
      <c r="E248" s="29" t="s">
        <v>53</v>
      </c>
    </row>
    <row r="249" spans="1:16" ht="12.75" customHeight="1" x14ac:dyDescent="0.2">
      <c r="A249" s="28" t="s">
        <v>59</v>
      </c>
      <c r="E249" s="30" t="s">
        <v>53</v>
      </c>
    </row>
    <row r="250" spans="1:16" ht="89.25" customHeight="1" x14ac:dyDescent="0.2">
      <c r="E250" s="29" t="s">
        <v>403</v>
      </c>
    </row>
    <row r="251" spans="1:16" ht="12.75" customHeight="1" x14ac:dyDescent="0.2">
      <c r="A251" t="s">
        <v>51</v>
      </c>
      <c r="B251" s="5" t="s">
        <v>404</v>
      </c>
      <c r="C251" s="5" t="s">
        <v>405</v>
      </c>
      <c r="D251" t="s">
        <v>53</v>
      </c>
      <c r="E251" s="24" t="s">
        <v>406</v>
      </c>
      <c r="F251" s="25" t="s">
        <v>55</v>
      </c>
      <c r="G251" s="26">
        <v>3</v>
      </c>
      <c r="H251" s="25">
        <v>0</v>
      </c>
      <c r="I251" s="25">
        <f>ROUND(G251*H251,6)</f>
        <v>0</v>
      </c>
      <c r="L251" s="27">
        <v>0</v>
      </c>
      <c r="M251" s="22">
        <f>ROUND(ROUND(L251,2)*ROUND(G251,3),2)</f>
        <v>0</v>
      </c>
      <c r="N251" s="25" t="s">
        <v>170</v>
      </c>
      <c r="O251">
        <f>(M251*21)/100</f>
        <v>0</v>
      </c>
      <c r="P251" t="s">
        <v>27</v>
      </c>
    </row>
    <row r="252" spans="1:16" ht="12.75" customHeight="1" x14ac:dyDescent="0.2">
      <c r="A252" s="28" t="s">
        <v>57</v>
      </c>
      <c r="E252" s="29" t="s">
        <v>53</v>
      </c>
    </row>
    <row r="253" spans="1:16" ht="12.75" customHeight="1" x14ac:dyDescent="0.2">
      <c r="A253" s="28" t="s">
        <v>59</v>
      </c>
      <c r="E253" s="30" t="s">
        <v>53</v>
      </c>
    </row>
    <row r="254" spans="1:16" ht="76.5" customHeight="1" x14ac:dyDescent="0.2">
      <c r="E254" s="29" t="s">
        <v>407</v>
      </c>
    </row>
    <row r="255" spans="1:16" ht="12.75" customHeight="1" x14ac:dyDescent="0.2">
      <c r="A255" t="s">
        <v>51</v>
      </c>
      <c r="B255" s="5" t="s">
        <v>408</v>
      </c>
      <c r="C255" s="5" t="s">
        <v>409</v>
      </c>
      <c r="D255" t="s">
        <v>53</v>
      </c>
      <c r="E255" s="24" t="s">
        <v>410</v>
      </c>
      <c r="F255" s="25" t="s">
        <v>55</v>
      </c>
      <c r="G255" s="26">
        <v>1</v>
      </c>
      <c r="H255" s="25">
        <v>0</v>
      </c>
      <c r="I255" s="25">
        <f>ROUND(G255*H255,6)</f>
        <v>0</v>
      </c>
      <c r="L255" s="27">
        <v>0</v>
      </c>
      <c r="M255" s="22">
        <f>ROUND(ROUND(L255,2)*ROUND(G255,3),2)</f>
        <v>0</v>
      </c>
      <c r="N255" s="25" t="s">
        <v>170</v>
      </c>
      <c r="O255">
        <f>(M255*21)/100</f>
        <v>0</v>
      </c>
      <c r="P255" t="s">
        <v>27</v>
      </c>
    </row>
    <row r="256" spans="1:16" ht="12.75" customHeight="1" x14ac:dyDescent="0.2">
      <c r="A256" s="28" t="s">
        <v>57</v>
      </c>
      <c r="E256" s="29" t="s">
        <v>53</v>
      </c>
    </row>
    <row r="257" spans="1:16" ht="12.75" customHeight="1" x14ac:dyDescent="0.2">
      <c r="A257" s="28" t="s">
        <v>59</v>
      </c>
      <c r="E257" s="30" t="s">
        <v>53</v>
      </c>
    </row>
    <row r="258" spans="1:16" ht="127.5" customHeight="1" x14ac:dyDescent="0.2">
      <c r="E258" s="29" t="s">
        <v>253</v>
      </c>
    </row>
    <row r="259" spans="1:16" ht="12.75" customHeight="1" x14ac:dyDescent="0.2">
      <c r="A259" t="s">
        <v>51</v>
      </c>
      <c r="B259" s="5" t="s">
        <v>411</v>
      </c>
      <c r="C259" s="5" t="s">
        <v>412</v>
      </c>
      <c r="D259" t="s">
        <v>53</v>
      </c>
      <c r="E259" s="24" t="s">
        <v>413</v>
      </c>
      <c r="F259" s="25" t="s">
        <v>55</v>
      </c>
      <c r="G259" s="26">
        <v>1</v>
      </c>
      <c r="H259" s="25">
        <v>0</v>
      </c>
      <c r="I259" s="25">
        <f>ROUND(G259*H259,6)</f>
        <v>0</v>
      </c>
      <c r="L259" s="27">
        <v>0</v>
      </c>
      <c r="M259" s="22">
        <f>ROUND(ROUND(L259,2)*ROUND(G259,3),2)</f>
        <v>0</v>
      </c>
      <c r="N259" s="25" t="s">
        <v>170</v>
      </c>
      <c r="O259">
        <f>(M259*21)/100</f>
        <v>0</v>
      </c>
      <c r="P259" t="s">
        <v>27</v>
      </c>
    </row>
    <row r="260" spans="1:16" ht="12.75" customHeight="1" x14ac:dyDescent="0.2">
      <c r="A260" s="28" t="s">
        <v>57</v>
      </c>
      <c r="E260" s="29" t="s">
        <v>53</v>
      </c>
    </row>
    <row r="261" spans="1:16" ht="12.75" customHeight="1" x14ac:dyDescent="0.2">
      <c r="A261" s="28" t="s">
        <v>59</v>
      </c>
      <c r="E261" s="30" t="s">
        <v>53</v>
      </c>
    </row>
    <row r="262" spans="1:16" ht="89.25" customHeight="1" x14ac:dyDescent="0.2">
      <c r="E262" s="29" t="s">
        <v>257</v>
      </c>
    </row>
    <row r="263" spans="1:16" ht="12.75" customHeight="1" x14ac:dyDescent="0.2">
      <c r="A263" t="s">
        <v>51</v>
      </c>
      <c r="B263" s="5" t="s">
        <v>414</v>
      </c>
      <c r="C263" s="5" t="s">
        <v>415</v>
      </c>
      <c r="D263" t="s">
        <v>53</v>
      </c>
      <c r="E263" s="24" t="s">
        <v>416</v>
      </c>
      <c r="F263" s="25" t="s">
        <v>55</v>
      </c>
      <c r="G263" s="26">
        <v>1</v>
      </c>
      <c r="H263" s="25">
        <v>0</v>
      </c>
      <c r="I263" s="25">
        <f>ROUND(G263*H263,6)</f>
        <v>0</v>
      </c>
      <c r="L263" s="27">
        <v>0</v>
      </c>
      <c r="M263" s="22">
        <f>ROUND(ROUND(L263,2)*ROUND(G263,3),2)</f>
        <v>0</v>
      </c>
      <c r="N263" s="25" t="s">
        <v>170</v>
      </c>
      <c r="O263">
        <f>(M263*21)/100</f>
        <v>0</v>
      </c>
      <c r="P263" t="s">
        <v>27</v>
      </c>
    </row>
    <row r="264" spans="1:16" ht="12.75" customHeight="1" x14ac:dyDescent="0.2">
      <c r="A264" s="28" t="s">
        <v>57</v>
      </c>
      <c r="E264" s="29" t="s">
        <v>53</v>
      </c>
    </row>
    <row r="265" spans="1:16" ht="12.75" customHeight="1" x14ac:dyDescent="0.2">
      <c r="A265" s="28" t="s">
        <v>59</v>
      </c>
      <c r="E265" s="30" t="s">
        <v>53</v>
      </c>
    </row>
    <row r="266" spans="1:16" ht="127.5" customHeight="1" x14ac:dyDescent="0.2">
      <c r="E266" s="29" t="s">
        <v>253</v>
      </c>
    </row>
    <row r="267" spans="1:16" ht="12.75" customHeight="1" x14ac:dyDescent="0.2">
      <c r="A267" t="s">
        <v>51</v>
      </c>
      <c r="B267" s="5" t="s">
        <v>417</v>
      </c>
      <c r="C267" s="5" t="s">
        <v>418</v>
      </c>
      <c r="D267" t="s">
        <v>53</v>
      </c>
      <c r="E267" s="24" t="s">
        <v>419</v>
      </c>
      <c r="F267" s="25" t="s">
        <v>55</v>
      </c>
      <c r="G267" s="26">
        <v>1</v>
      </c>
      <c r="H267" s="25">
        <v>0</v>
      </c>
      <c r="I267" s="25">
        <f>ROUND(G267*H267,6)</f>
        <v>0</v>
      </c>
      <c r="L267" s="27">
        <v>0</v>
      </c>
      <c r="M267" s="22">
        <f>ROUND(ROUND(L267,2)*ROUND(G267,3),2)</f>
        <v>0</v>
      </c>
      <c r="N267" s="25" t="s">
        <v>170</v>
      </c>
      <c r="O267">
        <f>(M267*21)/100</f>
        <v>0</v>
      </c>
      <c r="P267" t="s">
        <v>27</v>
      </c>
    </row>
    <row r="268" spans="1:16" ht="12.75" customHeight="1" x14ac:dyDescent="0.2">
      <c r="A268" s="28" t="s">
        <v>57</v>
      </c>
      <c r="E268" s="29" t="s">
        <v>53</v>
      </c>
    </row>
    <row r="269" spans="1:16" ht="12.75" customHeight="1" x14ac:dyDescent="0.2">
      <c r="A269" s="28" t="s">
        <v>59</v>
      </c>
      <c r="E269" s="30" t="s">
        <v>53</v>
      </c>
    </row>
    <row r="270" spans="1:16" ht="89.25" customHeight="1" x14ac:dyDescent="0.2">
      <c r="E270" s="29" t="s">
        <v>257</v>
      </c>
    </row>
    <row r="271" spans="1:16" ht="12.75" customHeight="1" x14ac:dyDescent="0.2">
      <c r="A271" t="s">
        <v>51</v>
      </c>
      <c r="B271" s="5" t="s">
        <v>420</v>
      </c>
      <c r="C271" s="5" t="s">
        <v>421</v>
      </c>
      <c r="D271" t="s">
        <v>53</v>
      </c>
      <c r="E271" s="24" t="s">
        <v>422</v>
      </c>
      <c r="F271" s="25" t="s">
        <v>55</v>
      </c>
      <c r="G271" s="26">
        <v>1</v>
      </c>
      <c r="H271" s="25">
        <v>0</v>
      </c>
      <c r="I271" s="25">
        <f>ROUND(G271*H271,6)</f>
        <v>0</v>
      </c>
      <c r="L271" s="27">
        <v>0</v>
      </c>
      <c r="M271" s="22">
        <f>ROUND(ROUND(L271,2)*ROUND(G271,3),2)</f>
        <v>0</v>
      </c>
      <c r="N271" s="25" t="s">
        <v>170</v>
      </c>
      <c r="O271">
        <f>(M271*21)/100</f>
        <v>0</v>
      </c>
      <c r="P271" t="s">
        <v>27</v>
      </c>
    </row>
    <row r="272" spans="1:16" ht="12.75" customHeight="1" x14ac:dyDescent="0.2">
      <c r="A272" s="28" t="s">
        <v>57</v>
      </c>
      <c r="E272" s="29" t="s">
        <v>53</v>
      </c>
    </row>
    <row r="273" spans="1:16" ht="12.75" customHeight="1" x14ac:dyDescent="0.2">
      <c r="A273" s="28" t="s">
        <v>59</v>
      </c>
      <c r="E273" s="30" t="s">
        <v>53</v>
      </c>
    </row>
    <row r="274" spans="1:16" ht="127.5" customHeight="1" x14ac:dyDescent="0.2">
      <c r="E274" s="29" t="s">
        <v>253</v>
      </c>
    </row>
    <row r="275" spans="1:16" ht="12.75" customHeight="1" x14ac:dyDescent="0.2">
      <c r="A275" t="s">
        <v>51</v>
      </c>
      <c r="B275" s="5" t="s">
        <v>423</v>
      </c>
      <c r="C275" s="5" t="s">
        <v>424</v>
      </c>
      <c r="D275" t="s">
        <v>53</v>
      </c>
      <c r="E275" s="24" t="s">
        <v>425</v>
      </c>
      <c r="F275" s="25" t="s">
        <v>55</v>
      </c>
      <c r="G275" s="26">
        <v>1</v>
      </c>
      <c r="H275" s="25">
        <v>0</v>
      </c>
      <c r="I275" s="25">
        <f>ROUND(G275*H275,6)</f>
        <v>0</v>
      </c>
      <c r="L275" s="27">
        <v>0</v>
      </c>
      <c r="M275" s="22">
        <f>ROUND(ROUND(L275,2)*ROUND(G275,3),2)</f>
        <v>0</v>
      </c>
      <c r="N275" s="25" t="s">
        <v>170</v>
      </c>
      <c r="O275">
        <f>(M275*21)/100</f>
        <v>0</v>
      </c>
      <c r="P275" t="s">
        <v>27</v>
      </c>
    </row>
    <row r="276" spans="1:16" ht="12.75" customHeight="1" x14ac:dyDescent="0.2">
      <c r="A276" s="28" t="s">
        <v>57</v>
      </c>
      <c r="E276" s="29" t="s">
        <v>53</v>
      </c>
    </row>
    <row r="277" spans="1:16" ht="12.75" customHeight="1" x14ac:dyDescent="0.2">
      <c r="A277" s="28" t="s">
        <v>59</v>
      </c>
      <c r="E277" s="30" t="s">
        <v>53</v>
      </c>
    </row>
    <row r="278" spans="1:16" ht="89.25" customHeight="1" x14ac:dyDescent="0.2">
      <c r="E278" s="29" t="s">
        <v>257</v>
      </c>
    </row>
    <row r="279" spans="1:16" ht="12.75" customHeight="1" x14ac:dyDescent="0.2">
      <c r="A279" t="s">
        <v>51</v>
      </c>
      <c r="B279" s="5" t="s">
        <v>426</v>
      </c>
      <c r="C279" s="5" t="s">
        <v>427</v>
      </c>
      <c r="D279" t="s">
        <v>53</v>
      </c>
      <c r="E279" s="24" t="s">
        <v>428</v>
      </c>
      <c r="F279" s="25" t="s">
        <v>55</v>
      </c>
      <c r="G279" s="26">
        <v>2</v>
      </c>
      <c r="H279" s="25">
        <v>0</v>
      </c>
      <c r="I279" s="25">
        <f>ROUND(G279*H279,6)</f>
        <v>0</v>
      </c>
      <c r="L279" s="27">
        <v>0</v>
      </c>
      <c r="M279" s="22">
        <f>ROUND(ROUND(L279,2)*ROUND(G279,3),2)</f>
        <v>0</v>
      </c>
      <c r="N279" s="25" t="s">
        <v>170</v>
      </c>
      <c r="O279">
        <f>(M279*21)/100</f>
        <v>0</v>
      </c>
      <c r="P279" t="s">
        <v>27</v>
      </c>
    </row>
    <row r="280" spans="1:16" ht="12.75" customHeight="1" x14ac:dyDescent="0.2">
      <c r="A280" s="28" t="s">
        <v>57</v>
      </c>
      <c r="E280" s="29" t="s">
        <v>53</v>
      </c>
    </row>
    <row r="281" spans="1:16" ht="12.75" customHeight="1" x14ac:dyDescent="0.2">
      <c r="A281" s="28" t="s">
        <v>59</v>
      </c>
      <c r="E281" s="30" t="s">
        <v>53</v>
      </c>
    </row>
    <row r="282" spans="1:16" ht="127.5" customHeight="1" x14ac:dyDescent="0.2">
      <c r="E282" s="29" t="s">
        <v>253</v>
      </c>
    </row>
    <row r="283" spans="1:16" ht="12.75" customHeight="1" x14ac:dyDescent="0.2">
      <c r="A283" t="s">
        <v>51</v>
      </c>
      <c r="B283" s="5" t="s">
        <v>429</v>
      </c>
      <c r="C283" s="5" t="s">
        <v>430</v>
      </c>
      <c r="D283" t="s">
        <v>53</v>
      </c>
      <c r="E283" s="24" t="s">
        <v>431</v>
      </c>
      <c r="F283" s="25" t="s">
        <v>55</v>
      </c>
      <c r="G283" s="26">
        <v>2</v>
      </c>
      <c r="H283" s="25">
        <v>0</v>
      </c>
      <c r="I283" s="25">
        <f>ROUND(G283*H283,6)</f>
        <v>0</v>
      </c>
      <c r="L283" s="27">
        <v>0</v>
      </c>
      <c r="M283" s="22">
        <f>ROUND(ROUND(L283,2)*ROUND(G283,3),2)</f>
        <v>0</v>
      </c>
      <c r="N283" s="25" t="s">
        <v>170</v>
      </c>
      <c r="O283">
        <f>(M283*21)/100</f>
        <v>0</v>
      </c>
      <c r="P283" t="s">
        <v>27</v>
      </c>
    </row>
    <row r="284" spans="1:16" ht="12.75" customHeight="1" x14ac:dyDescent="0.2">
      <c r="A284" s="28" t="s">
        <v>57</v>
      </c>
      <c r="E284" s="29" t="s">
        <v>53</v>
      </c>
    </row>
    <row r="285" spans="1:16" ht="12.75" customHeight="1" x14ac:dyDescent="0.2">
      <c r="A285" s="28" t="s">
        <v>59</v>
      </c>
      <c r="E285" s="30" t="s">
        <v>53</v>
      </c>
    </row>
    <row r="286" spans="1:16" ht="89.25" customHeight="1" x14ac:dyDescent="0.2">
      <c r="E286" s="29" t="s">
        <v>257</v>
      </c>
    </row>
    <row r="287" spans="1:16" ht="12.75" customHeight="1" x14ac:dyDescent="0.2">
      <c r="A287" t="s">
        <v>51</v>
      </c>
      <c r="B287" s="5" t="s">
        <v>432</v>
      </c>
      <c r="C287" s="5" t="s">
        <v>433</v>
      </c>
      <c r="D287" t="s">
        <v>53</v>
      </c>
      <c r="E287" s="24" t="s">
        <v>434</v>
      </c>
      <c r="F287" s="25" t="s">
        <v>55</v>
      </c>
      <c r="G287" s="26">
        <v>1</v>
      </c>
      <c r="H287" s="25">
        <v>0</v>
      </c>
      <c r="I287" s="25">
        <f>ROUND(G287*H287,6)</f>
        <v>0</v>
      </c>
      <c r="L287" s="27">
        <v>0</v>
      </c>
      <c r="M287" s="22">
        <f>ROUND(ROUND(L287,2)*ROUND(G287,3),2)</f>
        <v>0</v>
      </c>
      <c r="N287" s="25" t="s">
        <v>170</v>
      </c>
      <c r="O287">
        <f>(M287*21)/100</f>
        <v>0</v>
      </c>
      <c r="P287" t="s">
        <v>27</v>
      </c>
    </row>
    <row r="288" spans="1:16" ht="12.75" customHeight="1" x14ac:dyDescent="0.2">
      <c r="A288" s="28" t="s">
        <v>57</v>
      </c>
      <c r="E288" s="29" t="s">
        <v>53</v>
      </c>
    </row>
    <row r="289" spans="1:16" ht="12.75" customHeight="1" x14ac:dyDescent="0.2">
      <c r="A289" s="28" t="s">
        <v>59</v>
      </c>
      <c r="E289" s="30" t="s">
        <v>53</v>
      </c>
    </row>
    <row r="290" spans="1:16" ht="127.5" customHeight="1" x14ac:dyDescent="0.2">
      <c r="E290" s="29" t="s">
        <v>253</v>
      </c>
    </row>
    <row r="291" spans="1:16" ht="12.75" customHeight="1" x14ac:dyDescent="0.2">
      <c r="A291" t="s">
        <v>51</v>
      </c>
      <c r="B291" s="5" t="s">
        <v>435</v>
      </c>
      <c r="C291" s="5" t="s">
        <v>436</v>
      </c>
      <c r="D291" t="s">
        <v>53</v>
      </c>
      <c r="E291" s="24" t="s">
        <v>437</v>
      </c>
      <c r="F291" s="25" t="s">
        <v>55</v>
      </c>
      <c r="G291" s="26">
        <v>1</v>
      </c>
      <c r="H291" s="25">
        <v>0</v>
      </c>
      <c r="I291" s="25">
        <f>ROUND(G291*H291,6)</f>
        <v>0</v>
      </c>
      <c r="L291" s="27">
        <v>0</v>
      </c>
      <c r="M291" s="22">
        <f>ROUND(ROUND(L291,2)*ROUND(G291,3),2)</f>
        <v>0</v>
      </c>
      <c r="N291" s="25" t="s">
        <v>170</v>
      </c>
      <c r="O291">
        <f>(M291*21)/100</f>
        <v>0</v>
      </c>
      <c r="P291" t="s">
        <v>27</v>
      </c>
    </row>
    <row r="292" spans="1:16" ht="12.75" customHeight="1" x14ac:dyDescent="0.2">
      <c r="A292" s="28" t="s">
        <v>57</v>
      </c>
      <c r="E292" s="29" t="s">
        <v>53</v>
      </c>
    </row>
    <row r="293" spans="1:16" ht="12.75" customHeight="1" x14ac:dyDescent="0.2">
      <c r="A293" s="28" t="s">
        <v>59</v>
      </c>
      <c r="E293" s="30" t="s">
        <v>53</v>
      </c>
    </row>
    <row r="294" spans="1:16" ht="89.25" customHeight="1" x14ac:dyDescent="0.2">
      <c r="E294" s="29" t="s">
        <v>257</v>
      </c>
    </row>
    <row r="295" spans="1:16" ht="12.75" customHeight="1" x14ac:dyDescent="0.2">
      <c r="A295" t="s">
        <v>51</v>
      </c>
      <c r="B295" s="5" t="s">
        <v>438</v>
      </c>
      <c r="C295" s="5" t="s">
        <v>439</v>
      </c>
      <c r="D295" t="s">
        <v>53</v>
      </c>
      <c r="E295" s="24" t="s">
        <v>440</v>
      </c>
      <c r="F295" s="25" t="s">
        <v>55</v>
      </c>
      <c r="G295" s="26">
        <v>1</v>
      </c>
      <c r="H295" s="25">
        <v>0</v>
      </c>
      <c r="I295" s="25">
        <f>ROUND(G295*H295,6)</f>
        <v>0</v>
      </c>
      <c r="L295" s="27">
        <v>0</v>
      </c>
      <c r="M295" s="22">
        <f>ROUND(ROUND(L295,2)*ROUND(G295,3),2)</f>
        <v>0</v>
      </c>
      <c r="N295" s="25" t="s">
        <v>170</v>
      </c>
      <c r="O295">
        <f>(M295*21)/100</f>
        <v>0</v>
      </c>
      <c r="P295" t="s">
        <v>27</v>
      </c>
    </row>
    <row r="296" spans="1:16" ht="12.75" customHeight="1" x14ac:dyDescent="0.2">
      <c r="A296" s="28" t="s">
        <v>57</v>
      </c>
      <c r="E296" s="29" t="s">
        <v>53</v>
      </c>
    </row>
    <row r="297" spans="1:16" ht="12.75" customHeight="1" x14ac:dyDescent="0.2">
      <c r="A297" s="28" t="s">
        <v>59</v>
      </c>
      <c r="E297" s="30" t="s">
        <v>53</v>
      </c>
    </row>
    <row r="298" spans="1:16" ht="89.25" customHeight="1" x14ac:dyDescent="0.2">
      <c r="E298" s="29" t="s">
        <v>215</v>
      </c>
    </row>
    <row r="299" spans="1:16" ht="12.75" customHeight="1" x14ac:dyDescent="0.2">
      <c r="A299" t="s">
        <v>51</v>
      </c>
      <c r="B299" s="5" t="s">
        <v>441</v>
      </c>
      <c r="C299" s="5" t="s">
        <v>442</v>
      </c>
      <c r="D299" t="s">
        <v>53</v>
      </c>
      <c r="E299" s="24" t="s">
        <v>443</v>
      </c>
      <c r="F299" s="25" t="s">
        <v>55</v>
      </c>
      <c r="G299" s="26">
        <v>1</v>
      </c>
      <c r="H299" s="25">
        <v>0</v>
      </c>
      <c r="I299" s="25">
        <f>ROUND(G299*H299,6)</f>
        <v>0</v>
      </c>
      <c r="L299" s="27">
        <v>0</v>
      </c>
      <c r="M299" s="22">
        <f>ROUND(ROUND(L299,2)*ROUND(G299,3),2)</f>
        <v>0</v>
      </c>
      <c r="N299" s="25" t="s">
        <v>170</v>
      </c>
      <c r="O299">
        <f>(M299*21)/100</f>
        <v>0</v>
      </c>
      <c r="P299" t="s">
        <v>27</v>
      </c>
    </row>
    <row r="300" spans="1:16" ht="12.75" customHeight="1" x14ac:dyDescent="0.2">
      <c r="A300" s="28" t="s">
        <v>57</v>
      </c>
      <c r="E300" s="29" t="s">
        <v>53</v>
      </c>
    </row>
    <row r="301" spans="1:16" ht="12.75" customHeight="1" x14ac:dyDescent="0.2">
      <c r="A301" s="28" t="s">
        <v>59</v>
      </c>
      <c r="E301" s="30" t="s">
        <v>53</v>
      </c>
    </row>
    <row r="302" spans="1:16" ht="89.25" customHeight="1" x14ac:dyDescent="0.2">
      <c r="E302" s="29" t="s">
        <v>215</v>
      </c>
    </row>
    <row r="303" spans="1:16" ht="12.75" customHeight="1" x14ac:dyDescent="0.2">
      <c r="A303" t="s">
        <v>51</v>
      </c>
      <c r="B303" s="5" t="s">
        <v>444</v>
      </c>
      <c r="C303" s="5" t="s">
        <v>445</v>
      </c>
      <c r="D303" t="s">
        <v>53</v>
      </c>
      <c r="E303" s="24" t="s">
        <v>446</v>
      </c>
      <c r="F303" s="25" t="s">
        <v>55</v>
      </c>
      <c r="G303" s="26">
        <v>1</v>
      </c>
      <c r="H303" s="25">
        <v>0</v>
      </c>
      <c r="I303" s="25">
        <f>ROUND(G303*H303,6)</f>
        <v>0</v>
      </c>
      <c r="L303" s="27">
        <v>0</v>
      </c>
      <c r="M303" s="22">
        <f>ROUND(ROUND(L303,2)*ROUND(G303,3),2)</f>
        <v>0</v>
      </c>
      <c r="N303" s="25" t="s">
        <v>170</v>
      </c>
      <c r="O303">
        <f>(M303*21)/100</f>
        <v>0</v>
      </c>
      <c r="P303" t="s">
        <v>27</v>
      </c>
    </row>
    <row r="304" spans="1:16" ht="12.75" customHeight="1" x14ac:dyDescent="0.2">
      <c r="A304" s="28" t="s">
        <v>57</v>
      </c>
      <c r="E304" s="29" t="s">
        <v>53</v>
      </c>
    </row>
    <row r="305" spans="1:16" ht="12.75" customHeight="1" x14ac:dyDescent="0.2">
      <c r="A305" s="28" t="s">
        <v>59</v>
      </c>
      <c r="E305" s="30" t="s">
        <v>53</v>
      </c>
    </row>
    <row r="306" spans="1:16" ht="89.25" customHeight="1" x14ac:dyDescent="0.2">
      <c r="E306" s="29" t="s">
        <v>215</v>
      </c>
    </row>
    <row r="307" spans="1:16" ht="12.75" customHeight="1" x14ac:dyDescent="0.2">
      <c r="A307" t="s">
        <v>51</v>
      </c>
      <c r="B307" s="5" t="s">
        <v>447</v>
      </c>
      <c r="C307" s="5" t="s">
        <v>448</v>
      </c>
      <c r="D307" t="s">
        <v>53</v>
      </c>
      <c r="E307" s="24" t="s">
        <v>449</v>
      </c>
      <c r="F307" s="25" t="s">
        <v>398</v>
      </c>
      <c r="G307" s="26">
        <v>1</v>
      </c>
      <c r="H307" s="25">
        <v>0</v>
      </c>
      <c r="I307" s="25">
        <f>ROUND(G307*H307,6)</f>
        <v>0</v>
      </c>
      <c r="L307" s="27">
        <v>0</v>
      </c>
      <c r="M307" s="22">
        <f>ROUND(ROUND(L307,2)*ROUND(G307,3),2)</f>
        <v>0</v>
      </c>
      <c r="N307" s="25" t="s">
        <v>170</v>
      </c>
      <c r="O307">
        <f>(M307*21)/100</f>
        <v>0</v>
      </c>
      <c r="P307" t="s">
        <v>27</v>
      </c>
    </row>
    <row r="308" spans="1:16" ht="12.75" customHeight="1" x14ac:dyDescent="0.2">
      <c r="A308" s="28" t="s">
        <v>57</v>
      </c>
      <c r="E308" s="29" t="s">
        <v>53</v>
      </c>
    </row>
    <row r="309" spans="1:16" ht="12.75" customHeight="1" x14ac:dyDescent="0.2">
      <c r="A309" s="28" t="s">
        <v>59</v>
      </c>
      <c r="E309" s="30" t="s">
        <v>53</v>
      </c>
    </row>
    <row r="310" spans="1:16" ht="89.25" customHeight="1" x14ac:dyDescent="0.2">
      <c r="E310" s="29" t="s">
        <v>450</v>
      </c>
    </row>
    <row r="311" spans="1:16" ht="12.75" customHeight="1" x14ac:dyDescent="0.2">
      <c r="A311" t="s">
        <v>51</v>
      </c>
      <c r="B311" s="5" t="s">
        <v>451</v>
      </c>
      <c r="C311" s="5" t="s">
        <v>222</v>
      </c>
      <c r="D311" t="s">
        <v>53</v>
      </c>
      <c r="E311" s="24" t="s">
        <v>223</v>
      </c>
      <c r="F311" s="25" t="s">
        <v>55</v>
      </c>
      <c r="G311" s="26">
        <v>1</v>
      </c>
      <c r="H311" s="25">
        <v>0</v>
      </c>
      <c r="I311" s="25">
        <f>ROUND(G311*H311,6)</f>
        <v>0</v>
      </c>
      <c r="L311" s="27">
        <v>0</v>
      </c>
      <c r="M311" s="22">
        <f>ROUND(ROUND(L311,2)*ROUND(G311,3),2)</f>
        <v>0</v>
      </c>
      <c r="N311" s="25" t="s">
        <v>170</v>
      </c>
      <c r="O311">
        <f>(M311*21)/100</f>
        <v>0</v>
      </c>
      <c r="P311" t="s">
        <v>27</v>
      </c>
    </row>
    <row r="312" spans="1:16" ht="12.75" customHeight="1" x14ac:dyDescent="0.2">
      <c r="A312" s="28" t="s">
        <v>57</v>
      </c>
      <c r="E312" s="29" t="s">
        <v>53</v>
      </c>
    </row>
    <row r="313" spans="1:16" ht="12.75" customHeight="1" x14ac:dyDescent="0.2">
      <c r="A313" s="28" t="s">
        <v>59</v>
      </c>
      <c r="E313" s="30" t="s">
        <v>53</v>
      </c>
    </row>
    <row r="314" spans="1:16" ht="102" customHeight="1" x14ac:dyDescent="0.2">
      <c r="E314" s="29" t="s">
        <v>224</v>
      </c>
    </row>
    <row r="315" spans="1:16" ht="12.75" customHeight="1" x14ac:dyDescent="0.2">
      <c r="A315" t="s">
        <v>51</v>
      </c>
      <c r="B315" s="5" t="s">
        <v>452</v>
      </c>
      <c r="C315" s="5" t="s">
        <v>227</v>
      </c>
      <c r="D315" t="s">
        <v>53</v>
      </c>
      <c r="E315" s="24" t="s">
        <v>114</v>
      </c>
      <c r="F315" s="25" t="s">
        <v>55</v>
      </c>
      <c r="G315" s="26">
        <v>1</v>
      </c>
      <c r="H315" s="25">
        <v>0</v>
      </c>
      <c r="I315" s="25">
        <f>ROUND(G315*H315,6)</f>
        <v>0</v>
      </c>
      <c r="L315" s="27">
        <v>0</v>
      </c>
      <c r="M315" s="22">
        <f>ROUND(ROUND(L315,2)*ROUND(G315,3),2)</f>
        <v>0</v>
      </c>
      <c r="N315" s="25" t="s">
        <v>170</v>
      </c>
      <c r="O315">
        <f>(M315*21)/100</f>
        <v>0</v>
      </c>
      <c r="P315" t="s">
        <v>27</v>
      </c>
    </row>
    <row r="316" spans="1:16" ht="12.75" customHeight="1" x14ac:dyDescent="0.2">
      <c r="A316" s="28" t="s">
        <v>57</v>
      </c>
      <c r="E316" s="29" t="s">
        <v>53</v>
      </c>
    </row>
    <row r="317" spans="1:16" ht="12.75" customHeight="1" x14ac:dyDescent="0.2">
      <c r="A317" s="28" t="s">
        <v>59</v>
      </c>
      <c r="E317" s="30" t="s">
        <v>53</v>
      </c>
    </row>
    <row r="318" spans="1:16" ht="76.5" customHeight="1" x14ac:dyDescent="0.2">
      <c r="E318" s="29" t="s">
        <v>228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5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453</v>
      </c>
      <c r="M3" s="31">
        <f>Rekapitulace!C15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453</v>
      </c>
      <c r="D4" s="32"/>
      <c r="E4" s="18" t="s">
        <v>454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COUNTIFS(L8:L182,"=0",A8:A182,"P")+COUNTIFS(L8:L182,"",A8:A182,"P")+SUM(Q8:Q182)</f>
        <v>43</v>
      </c>
    </row>
    <row r="8" spans="1:20" ht="12.75" customHeight="1" x14ac:dyDescent="0.2">
      <c r="A8" t="s">
        <v>45</v>
      </c>
      <c r="C8" s="19" t="s">
        <v>457</v>
      </c>
      <c r="E8" s="21" t="s">
        <v>454</v>
      </c>
      <c r="J8" s="20">
        <f>0+J9+J30+J47+J52+J85</f>
        <v>0</v>
      </c>
      <c r="K8" s="20">
        <f>0+K9+K30+K47+K52+K85</f>
        <v>0</v>
      </c>
      <c r="L8" s="20">
        <f>0+L9+L30+L47+L52+L85</f>
        <v>0</v>
      </c>
      <c r="M8" s="20">
        <f>0+M9+M30+M47+M52+M85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0+L10+L14+L18+L22+L26</f>
        <v>0</v>
      </c>
      <c r="M9" s="22">
        <f>0+M10+M14+M18+M22+M26</f>
        <v>0</v>
      </c>
    </row>
    <row r="10" spans="1:20" ht="12.75" customHeight="1" x14ac:dyDescent="0.2">
      <c r="A10" t="s">
        <v>51</v>
      </c>
      <c r="B10" s="5" t="s">
        <v>49</v>
      </c>
      <c r="C10" s="5" t="s">
        <v>460</v>
      </c>
      <c r="D10" t="s">
        <v>53</v>
      </c>
      <c r="E10" s="24" t="s">
        <v>461</v>
      </c>
      <c r="F10" s="25" t="s">
        <v>462</v>
      </c>
      <c r="G10" s="26">
        <v>1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53</v>
      </c>
    </row>
    <row r="12" spans="1:20" ht="12.75" customHeight="1" x14ac:dyDescent="0.2">
      <c r="A12" s="28" t="s">
        <v>59</v>
      </c>
      <c r="E12" s="30" t="s">
        <v>53</v>
      </c>
    </row>
    <row r="13" spans="1:20" ht="12.75" customHeight="1" x14ac:dyDescent="0.2">
      <c r="E13" s="29" t="s">
        <v>463</v>
      </c>
    </row>
    <row r="14" spans="1:20" ht="12.75" customHeight="1" x14ac:dyDescent="0.2">
      <c r="A14" t="s">
        <v>51</v>
      </c>
      <c r="B14" s="5" t="s">
        <v>27</v>
      </c>
      <c r="C14" s="5" t="s">
        <v>464</v>
      </c>
      <c r="D14" t="s">
        <v>53</v>
      </c>
      <c r="E14" s="24" t="s">
        <v>465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466</v>
      </c>
    </row>
    <row r="16" spans="1:20" ht="12.75" customHeight="1" x14ac:dyDescent="0.2">
      <c r="A16" s="28" t="s">
        <v>59</v>
      </c>
      <c r="E16" s="30" t="s">
        <v>53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467</v>
      </c>
      <c r="D18" t="s">
        <v>53</v>
      </c>
      <c r="E18" s="24" t="s">
        <v>468</v>
      </c>
      <c r="F18" s="25" t="s">
        <v>462</v>
      </c>
      <c r="G18" s="26">
        <v>1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469</v>
      </c>
    </row>
    <row r="20" spans="1:16" ht="12.75" customHeight="1" x14ac:dyDescent="0.2">
      <c r="A20" s="28" t="s">
        <v>59</v>
      </c>
      <c r="E20" s="30" t="s">
        <v>53</v>
      </c>
    </row>
    <row r="21" spans="1:16" ht="12.75" customHeight="1" x14ac:dyDescent="0.2">
      <c r="E21" s="29" t="s">
        <v>463</v>
      </c>
    </row>
    <row r="22" spans="1:16" ht="12.75" customHeight="1" x14ac:dyDescent="0.2">
      <c r="A22" t="s">
        <v>51</v>
      </c>
      <c r="B22" s="5" t="s">
        <v>68</v>
      </c>
      <c r="C22" s="5" t="s">
        <v>470</v>
      </c>
      <c r="D22" t="s">
        <v>53</v>
      </c>
      <c r="E22" s="24" t="s">
        <v>471</v>
      </c>
      <c r="F22" s="25" t="s">
        <v>55</v>
      </c>
      <c r="G22" s="26">
        <v>1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172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472</v>
      </c>
    </row>
    <row r="24" spans="1:16" ht="12.75" customHeight="1" x14ac:dyDescent="0.2">
      <c r="A24" s="28" t="s">
        <v>59</v>
      </c>
      <c r="E24" s="30" t="s">
        <v>53</v>
      </c>
    </row>
    <row r="25" spans="1:16" ht="12.75" customHeight="1" x14ac:dyDescent="0.2">
      <c r="E25" s="29" t="s">
        <v>473</v>
      </c>
    </row>
    <row r="26" spans="1:16" ht="12.75" customHeight="1" x14ac:dyDescent="0.2">
      <c r="A26" t="s">
        <v>51</v>
      </c>
      <c r="B26" s="5" t="s">
        <v>71</v>
      </c>
      <c r="C26" s="5" t="s">
        <v>474</v>
      </c>
      <c r="D26" t="s">
        <v>53</v>
      </c>
      <c r="E26" s="24" t="s">
        <v>475</v>
      </c>
      <c r="F26" s="25" t="s">
        <v>462</v>
      </c>
      <c r="G26" s="26">
        <v>1</v>
      </c>
      <c r="H26" s="25">
        <v>0</v>
      </c>
      <c r="I26" s="25">
        <f>ROUND(G26*H26,6)</f>
        <v>0</v>
      </c>
      <c r="L26" s="27">
        <v>0</v>
      </c>
      <c r="M26" s="22">
        <f>ROUND(ROUND(L26,2)*ROUND(G26,3),2)</f>
        <v>0</v>
      </c>
      <c r="N26" s="25" t="s">
        <v>172</v>
      </c>
      <c r="O26">
        <f>(M26*21)/100</f>
        <v>0</v>
      </c>
      <c r="P26" t="s">
        <v>27</v>
      </c>
    </row>
    <row r="27" spans="1:16" ht="12.75" customHeight="1" x14ac:dyDescent="0.2">
      <c r="A27" s="28" t="s">
        <v>57</v>
      </c>
      <c r="E27" s="29" t="s">
        <v>476</v>
      </c>
    </row>
    <row r="28" spans="1:16" ht="12.75" customHeight="1" x14ac:dyDescent="0.2">
      <c r="A28" s="28" t="s">
        <v>59</v>
      </c>
      <c r="E28" s="30" t="s">
        <v>477</v>
      </c>
    </row>
    <row r="29" spans="1:16" ht="12.75" customHeight="1" x14ac:dyDescent="0.2">
      <c r="E29" s="29" t="s">
        <v>478</v>
      </c>
    </row>
    <row r="30" spans="1:16" ht="12.75" customHeight="1" x14ac:dyDescent="0.2">
      <c r="A30" t="s">
        <v>48</v>
      </c>
      <c r="C30" s="6" t="s">
        <v>49</v>
      </c>
      <c r="E30" s="23" t="s">
        <v>124</v>
      </c>
      <c r="J30" s="22">
        <f>0</f>
        <v>0</v>
      </c>
      <c r="K30" s="22">
        <f>0</f>
        <v>0</v>
      </c>
      <c r="L30" s="22">
        <f>0+L31+L35+L39+L43</f>
        <v>0</v>
      </c>
      <c r="M30" s="22">
        <f>0+M31+M35+M39+M43</f>
        <v>0</v>
      </c>
    </row>
    <row r="31" spans="1:16" ht="12.75" customHeight="1" x14ac:dyDescent="0.2">
      <c r="A31" t="s">
        <v>51</v>
      </c>
      <c r="B31" s="5" t="s">
        <v>75</v>
      </c>
      <c r="C31" s="5" t="s">
        <v>479</v>
      </c>
      <c r="D31" t="s">
        <v>53</v>
      </c>
      <c r="E31" s="24" t="s">
        <v>480</v>
      </c>
      <c r="F31" s="25" t="s">
        <v>128</v>
      </c>
      <c r="G31" s="26">
        <v>0.40500000000000003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481</v>
      </c>
    </row>
    <row r="34" spans="1:16" ht="255" customHeight="1" x14ac:dyDescent="0.2">
      <c r="E34" s="29" t="s">
        <v>482</v>
      </c>
    </row>
    <row r="35" spans="1:16" ht="12.75" customHeight="1" x14ac:dyDescent="0.2">
      <c r="A35" t="s">
        <v>51</v>
      </c>
      <c r="B35" s="5" t="s">
        <v>78</v>
      </c>
      <c r="C35" s="5" t="s">
        <v>483</v>
      </c>
      <c r="D35" t="s">
        <v>53</v>
      </c>
      <c r="E35" s="24" t="s">
        <v>484</v>
      </c>
      <c r="F35" s="25" t="s">
        <v>128</v>
      </c>
      <c r="G35" s="26">
        <v>0.13500000000000001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485</v>
      </c>
    </row>
    <row r="38" spans="1:16" ht="255" customHeight="1" x14ac:dyDescent="0.2">
      <c r="E38" s="29" t="s">
        <v>486</v>
      </c>
    </row>
    <row r="39" spans="1:16" ht="12.75" customHeight="1" x14ac:dyDescent="0.2">
      <c r="A39" t="s">
        <v>51</v>
      </c>
      <c r="B39" s="5" t="s">
        <v>81</v>
      </c>
      <c r="C39" s="5" t="s">
        <v>487</v>
      </c>
      <c r="D39" t="s">
        <v>53</v>
      </c>
      <c r="E39" s="24" t="s">
        <v>488</v>
      </c>
      <c r="F39" s="25" t="s">
        <v>153</v>
      </c>
      <c r="G39" s="26">
        <v>0.81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489</v>
      </c>
    </row>
    <row r="42" spans="1:16" ht="76.5" customHeight="1" x14ac:dyDescent="0.2">
      <c r="E42" s="29" t="s">
        <v>490</v>
      </c>
    </row>
    <row r="43" spans="1:16" ht="12.75" customHeight="1" x14ac:dyDescent="0.2">
      <c r="A43" t="s">
        <v>51</v>
      </c>
      <c r="B43" s="5" t="s">
        <v>84</v>
      </c>
      <c r="C43" s="5" t="s">
        <v>151</v>
      </c>
      <c r="D43" t="s">
        <v>53</v>
      </c>
      <c r="E43" s="24" t="s">
        <v>152</v>
      </c>
      <c r="F43" s="25" t="s">
        <v>153</v>
      </c>
      <c r="G43" s="26">
        <v>0.29699999999999999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491</v>
      </c>
    </row>
    <row r="46" spans="1:16" ht="76.5" customHeight="1" x14ac:dyDescent="0.2">
      <c r="E46" s="29" t="s">
        <v>490</v>
      </c>
    </row>
    <row r="47" spans="1:16" ht="12.75" customHeight="1" x14ac:dyDescent="0.2">
      <c r="A47" t="s">
        <v>48</v>
      </c>
      <c r="C47" s="6" t="s">
        <v>27</v>
      </c>
      <c r="E47" s="23" t="s">
        <v>492</v>
      </c>
      <c r="J47" s="22">
        <f>0</f>
        <v>0</v>
      </c>
      <c r="K47" s="22">
        <f>0</f>
        <v>0</v>
      </c>
      <c r="L47" s="22">
        <f>0+L48</f>
        <v>0</v>
      </c>
      <c r="M47" s="22">
        <f>0+M48</f>
        <v>0</v>
      </c>
    </row>
    <row r="48" spans="1:16" ht="12.75" customHeight="1" x14ac:dyDescent="0.2">
      <c r="A48" t="s">
        <v>51</v>
      </c>
      <c r="B48" s="5" t="s">
        <v>87</v>
      </c>
      <c r="C48" s="5" t="s">
        <v>493</v>
      </c>
      <c r="D48" t="s">
        <v>53</v>
      </c>
      <c r="E48" s="24" t="s">
        <v>494</v>
      </c>
      <c r="F48" s="25" t="s">
        <v>128</v>
      </c>
      <c r="G48" s="26">
        <v>0.54</v>
      </c>
      <c r="H48" s="25">
        <v>0</v>
      </c>
      <c r="I48" s="25">
        <f>ROUND(G48*H48,6)</f>
        <v>0</v>
      </c>
      <c r="L48" s="27">
        <v>0</v>
      </c>
      <c r="M48" s="22">
        <f>ROUND(ROUND(L48,2)*ROUND(G48,3),2)</f>
        <v>0</v>
      </c>
      <c r="N48" s="25" t="s">
        <v>170</v>
      </c>
      <c r="O48">
        <f>(M48*21)/100</f>
        <v>0</v>
      </c>
      <c r="P48" t="s">
        <v>27</v>
      </c>
    </row>
    <row r="49" spans="1:16" ht="12.75" customHeight="1" x14ac:dyDescent="0.2">
      <c r="A49" s="28" t="s">
        <v>57</v>
      </c>
      <c r="E49" s="29" t="s">
        <v>53</v>
      </c>
    </row>
    <row r="50" spans="1:16" ht="12.75" customHeight="1" x14ac:dyDescent="0.2">
      <c r="A50" s="28" t="s">
        <v>59</v>
      </c>
      <c r="E50" s="30" t="s">
        <v>495</v>
      </c>
    </row>
    <row r="51" spans="1:16" ht="216.75" customHeight="1" x14ac:dyDescent="0.2">
      <c r="E51" s="29" t="s">
        <v>496</v>
      </c>
    </row>
    <row r="52" spans="1:16" ht="12.75" customHeight="1" x14ac:dyDescent="0.2">
      <c r="A52" t="s">
        <v>48</v>
      </c>
      <c r="C52" s="6" t="s">
        <v>71</v>
      </c>
      <c r="E52" s="23" t="s">
        <v>497</v>
      </c>
      <c r="J52" s="22">
        <f>0</f>
        <v>0</v>
      </c>
      <c r="K52" s="22">
        <f>0</f>
        <v>0</v>
      </c>
      <c r="L52" s="22">
        <f>0+L53+L57+L61+L65+L69+L73+L77+L81</f>
        <v>0</v>
      </c>
      <c r="M52" s="22">
        <f>0+M53+M57+M61+M65+M69+M73+M77+M81</f>
        <v>0</v>
      </c>
    </row>
    <row r="53" spans="1:16" ht="12.75" customHeight="1" x14ac:dyDescent="0.2">
      <c r="A53" t="s">
        <v>51</v>
      </c>
      <c r="B53" s="5" t="s">
        <v>90</v>
      </c>
      <c r="C53" s="5" t="s">
        <v>498</v>
      </c>
      <c r="D53" t="s">
        <v>53</v>
      </c>
      <c r="E53" s="24" t="s">
        <v>499</v>
      </c>
      <c r="F53" s="25" t="s">
        <v>128</v>
      </c>
      <c r="G53" s="26">
        <v>352.8</v>
      </c>
      <c r="H53" s="25">
        <v>0</v>
      </c>
      <c r="I53" s="25">
        <f>ROUND(G53*H53,6)</f>
        <v>0</v>
      </c>
      <c r="L53" s="27">
        <v>0</v>
      </c>
      <c r="M53" s="22">
        <f>ROUND(ROUND(L53,2)*ROUND(G53,3),2)</f>
        <v>0</v>
      </c>
      <c r="N53" s="25" t="s">
        <v>170</v>
      </c>
      <c r="O53">
        <f>(M53*21)/100</f>
        <v>0</v>
      </c>
      <c r="P53" t="s">
        <v>27</v>
      </c>
    </row>
    <row r="54" spans="1:16" ht="12.75" customHeight="1" x14ac:dyDescent="0.2">
      <c r="A54" s="28" t="s">
        <v>57</v>
      </c>
      <c r="E54" s="29" t="s">
        <v>53</v>
      </c>
    </row>
    <row r="55" spans="1:16" ht="12.75" customHeight="1" x14ac:dyDescent="0.2">
      <c r="A55" s="28" t="s">
        <v>59</v>
      </c>
      <c r="E55" s="30" t="s">
        <v>500</v>
      </c>
    </row>
    <row r="56" spans="1:16" ht="76.5" customHeight="1" x14ac:dyDescent="0.2">
      <c r="E56" s="29" t="s">
        <v>501</v>
      </c>
    </row>
    <row r="57" spans="1:16" ht="12.75" customHeight="1" x14ac:dyDescent="0.2">
      <c r="A57" t="s">
        <v>51</v>
      </c>
      <c r="B57" s="5" t="s">
        <v>93</v>
      </c>
      <c r="C57" s="5" t="s">
        <v>502</v>
      </c>
      <c r="D57" t="s">
        <v>53</v>
      </c>
      <c r="E57" s="24" t="s">
        <v>503</v>
      </c>
      <c r="F57" s="25" t="s">
        <v>128</v>
      </c>
      <c r="G57" s="26">
        <v>42.4</v>
      </c>
      <c r="H57" s="25">
        <v>0</v>
      </c>
      <c r="I57" s="25">
        <f>ROUND(G57*H57,6)</f>
        <v>0</v>
      </c>
      <c r="L57" s="27">
        <v>0</v>
      </c>
      <c r="M57" s="22">
        <f>ROUND(ROUND(L57,2)*ROUND(G57,3),2)</f>
        <v>0</v>
      </c>
      <c r="N57" s="25" t="s">
        <v>170</v>
      </c>
      <c r="O57">
        <f>(M57*21)/100</f>
        <v>0</v>
      </c>
      <c r="P57" t="s">
        <v>27</v>
      </c>
    </row>
    <row r="58" spans="1:16" ht="12.75" customHeight="1" x14ac:dyDescent="0.2">
      <c r="A58" s="28" t="s">
        <v>57</v>
      </c>
      <c r="E58" s="29" t="s">
        <v>53</v>
      </c>
    </row>
    <row r="59" spans="1:16" ht="12.75" customHeight="1" x14ac:dyDescent="0.2">
      <c r="A59" s="28" t="s">
        <v>59</v>
      </c>
      <c r="E59" s="30" t="s">
        <v>504</v>
      </c>
    </row>
    <row r="60" spans="1:16" ht="76.5" customHeight="1" x14ac:dyDescent="0.2">
      <c r="E60" s="29" t="s">
        <v>501</v>
      </c>
    </row>
    <row r="61" spans="1:16" ht="12.75" customHeight="1" x14ac:dyDescent="0.2">
      <c r="A61" t="s">
        <v>51</v>
      </c>
      <c r="B61" s="5" t="s">
        <v>96</v>
      </c>
      <c r="C61" s="5" t="s">
        <v>505</v>
      </c>
      <c r="D61" t="s">
        <v>53</v>
      </c>
      <c r="E61" s="24" t="s">
        <v>506</v>
      </c>
      <c r="F61" s="25" t="s">
        <v>132</v>
      </c>
      <c r="G61" s="26">
        <v>146.11799999999999</v>
      </c>
      <c r="H61" s="25">
        <v>0</v>
      </c>
      <c r="I61" s="25">
        <f>ROUND(G61*H61,6)</f>
        <v>0</v>
      </c>
      <c r="L61" s="27">
        <v>0</v>
      </c>
      <c r="M61" s="22">
        <f>ROUND(ROUND(L61,2)*ROUND(G61,3),2)</f>
        <v>0</v>
      </c>
      <c r="N61" s="25" t="s">
        <v>170</v>
      </c>
      <c r="O61">
        <f>(M61*21)/100</f>
        <v>0</v>
      </c>
      <c r="P61" t="s">
        <v>27</v>
      </c>
    </row>
    <row r="62" spans="1:16" ht="12.75" customHeight="1" x14ac:dyDescent="0.2">
      <c r="A62" s="28" t="s">
        <v>57</v>
      </c>
      <c r="E62" s="29" t="s">
        <v>53</v>
      </c>
    </row>
    <row r="63" spans="1:16" ht="12.75" customHeight="1" x14ac:dyDescent="0.2">
      <c r="A63" s="28" t="s">
        <v>59</v>
      </c>
      <c r="E63" s="30" t="s">
        <v>507</v>
      </c>
    </row>
    <row r="64" spans="1:16" ht="267.75" customHeight="1" x14ac:dyDescent="0.2">
      <c r="E64" s="29" t="s">
        <v>508</v>
      </c>
    </row>
    <row r="65" spans="1:16" ht="12.75" customHeight="1" x14ac:dyDescent="0.2">
      <c r="A65" t="s">
        <v>51</v>
      </c>
      <c r="B65" s="5" t="s">
        <v>99</v>
      </c>
      <c r="C65" s="5" t="s">
        <v>509</v>
      </c>
      <c r="D65" t="s">
        <v>53</v>
      </c>
      <c r="E65" s="24" t="s">
        <v>510</v>
      </c>
      <c r="F65" s="25" t="s">
        <v>55</v>
      </c>
      <c r="G65" s="26">
        <v>14</v>
      </c>
      <c r="H65" s="25">
        <v>0</v>
      </c>
      <c r="I65" s="25">
        <f>ROUND(G65*H65,6)</f>
        <v>0</v>
      </c>
      <c r="L65" s="27">
        <v>0</v>
      </c>
      <c r="M65" s="22">
        <f>ROUND(ROUND(L65,2)*ROUND(G65,3),2)</f>
        <v>0</v>
      </c>
      <c r="N65" s="25" t="s">
        <v>170</v>
      </c>
      <c r="O65">
        <f>(M65*21)/100</f>
        <v>0</v>
      </c>
      <c r="P65" t="s">
        <v>27</v>
      </c>
    </row>
    <row r="66" spans="1:16" ht="12.75" customHeight="1" x14ac:dyDescent="0.2">
      <c r="A66" s="28" t="s">
        <v>57</v>
      </c>
      <c r="E66" s="29" t="s">
        <v>53</v>
      </c>
    </row>
    <row r="67" spans="1:16" ht="12.75" customHeight="1" x14ac:dyDescent="0.2">
      <c r="A67" s="28" t="s">
        <v>59</v>
      </c>
      <c r="E67" s="30" t="s">
        <v>511</v>
      </c>
    </row>
    <row r="68" spans="1:16" ht="89.25" customHeight="1" x14ac:dyDescent="0.2">
      <c r="E68" s="29" t="s">
        <v>512</v>
      </c>
    </row>
    <row r="69" spans="1:16" ht="12.75" customHeight="1" x14ac:dyDescent="0.2">
      <c r="A69" t="s">
        <v>51</v>
      </c>
      <c r="B69" s="5" t="s">
        <v>103</v>
      </c>
      <c r="C69" s="5" t="s">
        <v>513</v>
      </c>
      <c r="D69" t="s">
        <v>53</v>
      </c>
      <c r="E69" s="24" t="s">
        <v>514</v>
      </c>
      <c r="F69" s="25" t="s">
        <v>55</v>
      </c>
      <c r="G69" s="26">
        <v>8</v>
      </c>
      <c r="H69" s="25">
        <v>0</v>
      </c>
      <c r="I69" s="25">
        <f>ROUND(G69*H69,6)</f>
        <v>0</v>
      </c>
      <c r="L69" s="27">
        <v>0</v>
      </c>
      <c r="M69" s="22">
        <f>ROUND(ROUND(L69,2)*ROUND(G69,3),2)</f>
        <v>0</v>
      </c>
      <c r="N69" s="25" t="s">
        <v>170</v>
      </c>
      <c r="O69">
        <f>(M69*21)/100</f>
        <v>0</v>
      </c>
      <c r="P69" t="s">
        <v>27</v>
      </c>
    </row>
    <row r="70" spans="1:16" ht="12.75" customHeight="1" x14ac:dyDescent="0.2">
      <c r="A70" s="28" t="s">
        <v>57</v>
      </c>
      <c r="E70" s="29" t="s">
        <v>53</v>
      </c>
    </row>
    <row r="71" spans="1:16" ht="12.75" customHeight="1" x14ac:dyDescent="0.2">
      <c r="A71" s="28" t="s">
        <v>59</v>
      </c>
      <c r="E71" s="30" t="s">
        <v>515</v>
      </c>
    </row>
    <row r="72" spans="1:16" ht="229.5" customHeight="1" x14ac:dyDescent="0.2">
      <c r="E72" s="29" t="s">
        <v>516</v>
      </c>
    </row>
    <row r="73" spans="1:16" ht="12.75" customHeight="1" x14ac:dyDescent="0.2">
      <c r="A73" t="s">
        <v>51</v>
      </c>
      <c r="B73" s="5" t="s">
        <v>106</v>
      </c>
      <c r="C73" s="5" t="s">
        <v>517</v>
      </c>
      <c r="D73" t="s">
        <v>53</v>
      </c>
      <c r="E73" s="24" t="s">
        <v>518</v>
      </c>
      <c r="F73" s="25" t="s">
        <v>132</v>
      </c>
      <c r="G73" s="26">
        <v>114</v>
      </c>
      <c r="H73" s="25">
        <v>0</v>
      </c>
      <c r="I73" s="25">
        <f>ROUND(G73*H73,6)</f>
        <v>0</v>
      </c>
      <c r="L73" s="27">
        <v>0</v>
      </c>
      <c r="M73" s="22">
        <f>ROUND(ROUND(L73,2)*ROUND(G73,3),2)</f>
        <v>0</v>
      </c>
      <c r="N73" s="25" t="s">
        <v>170</v>
      </c>
      <c r="O73">
        <f>(M73*21)/100</f>
        <v>0</v>
      </c>
      <c r="P73" t="s">
        <v>27</v>
      </c>
    </row>
    <row r="74" spans="1:16" ht="12.75" customHeight="1" x14ac:dyDescent="0.2">
      <c r="A74" s="28" t="s">
        <v>57</v>
      </c>
      <c r="E74" s="29" t="s">
        <v>53</v>
      </c>
    </row>
    <row r="75" spans="1:16" ht="12.75" customHeight="1" x14ac:dyDescent="0.2">
      <c r="A75" s="28" t="s">
        <v>59</v>
      </c>
      <c r="E75" s="30" t="s">
        <v>519</v>
      </c>
    </row>
    <row r="76" spans="1:16" ht="140.25" customHeight="1" x14ac:dyDescent="0.2">
      <c r="E76" s="29" t="s">
        <v>520</v>
      </c>
    </row>
    <row r="77" spans="1:16" ht="12.75" customHeight="1" x14ac:dyDescent="0.2">
      <c r="A77" t="s">
        <v>51</v>
      </c>
      <c r="B77" s="5" t="s">
        <v>109</v>
      </c>
      <c r="C77" s="5" t="s">
        <v>521</v>
      </c>
      <c r="D77" t="s">
        <v>53</v>
      </c>
      <c r="E77" s="24" t="s">
        <v>522</v>
      </c>
      <c r="F77" s="25" t="s">
        <v>132</v>
      </c>
      <c r="G77" s="26">
        <v>601.06799999999998</v>
      </c>
      <c r="H77" s="25">
        <v>0</v>
      </c>
      <c r="I77" s="25">
        <f>ROUND(G77*H77,6)</f>
        <v>0</v>
      </c>
      <c r="L77" s="27">
        <v>0</v>
      </c>
      <c r="M77" s="22">
        <f>ROUND(ROUND(L77,2)*ROUND(G77,3),2)</f>
        <v>0</v>
      </c>
      <c r="N77" s="25" t="s">
        <v>170</v>
      </c>
      <c r="O77">
        <f>(M77*21)/100</f>
        <v>0</v>
      </c>
      <c r="P77" t="s">
        <v>27</v>
      </c>
    </row>
    <row r="78" spans="1:16" ht="12.75" customHeight="1" x14ac:dyDescent="0.2">
      <c r="A78" s="28" t="s">
        <v>57</v>
      </c>
      <c r="E78" s="29" t="s">
        <v>53</v>
      </c>
    </row>
    <row r="79" spans="1:16" ht="12.75" customHeight="1" x14ac:dyDescent="0.2">
      <c r="A79" s="28" t="s">
        <v>59</v>
      </c>
      <c r="E79" s="30" t="s">
        <v>523</v>
      </c>
    </row>
    <row r="80" spans="1:16" ht="89.25" customHeight="1" x14ac:dyDescent="0.2">
      <c r="E80" s="29" t="s">
        <v>524</v>
      </c>
    </row>
    <row r="81" spans="1:16" ht="12.75" customHeight="1" x14ac:dyDescent="0.2">
      <c r="A81" t="s">
        <v>51</v>
      </c>
      <c r="B81" s="5" t="s">
        <v>112</v>
      </c>
      <c r="C81" s="5" t="s">
        <v>525</v>
      </c>
      <c r="D81" t="s">
        <v>53</v>
      </c>
      <c r="E81" s="24" t="s">
        <v>526</v>
      </c>
      <c r="F81" s="25" t="s">
        <v>132</v>
      </c>
      <c r="G81" s="26">
        <v>423.59300000000002</v>
      </c>
      <c r="H81" s="25">
        <v>0</v>
      </c>
      <c r="I81" s="25">
        <f>ROUND(G81*H81,6)</f>
        <v>0</v>
      </c>
      <c r="L81" s="27">
        <v>0</v>
      </c>
      <c r="M81" s="22">
        <f>ROUND(ROUND(L81,2)*ROUND(G81,3),2)</f>
        <v>0</v>
      </c>
      <c r="N81" s="25" t="s">
        <v>170</v>
      </c>
      <c r="O81">
        <f>(M81*21)/100</f>
        <v>0</v>
      </c>
      <c r="P81" t="s">
        <v>27</v>
      </c>
    </row>
    <row r="82" spans="1:16" ht="12.75" customHeight="1" x14ac:dyDescent="0.2">
      <c r="A82" s="28" t="s">
        <v>57</v>
      </c>
      <c r="E82" s="29" t="s">
        <v>53</v>
      </c>
    </row>
    <row r="83" spans="1:16" ht="12.75" customHeight="1" x14ac:dyDescent="0.2">
      <c r="A83" s="28" t="s">
        <v>59</v>
      </c>
      <c r="E83" s="30" t="s">
        <v>527</v>
      </c>
    </row>
    <row r="84" spans="1:16" ht="76.5" customHeight="1" x14ac:dyDescent="0.2">
      <c r="E84" s="29" t="s">
        <v>528</v>
      </c>
    </row>
    <row r="85" spans="1:16" ht="12.75" customHeight="1" x14ac:dyDescent="0.2">
      <c r="A85" t="s">
        <v>48</v>
      </c>
      <c r="C85" s="6" t="s">
        <v>84</v>
      </c>
      <c r="E85" s="23" t="s">
        <v>529</v>
      </c>
      <c r="J85" s="22">
        <f>0</f>
        <v>0</v>
      </c>
      <c r="K85" s="22">
        <f>0</f>
        <v>0</v>
      </c>
      <c r="L85" s="22">
        <f>0+L86+L90+L94+L98+L102+L106+L110+L114+L118+L122+L126+L130+L134+L138+L142+L146+L150+L154+L158+L162+L166+L170+L174+L178+L182</f>
        <v>0</v>
      </c>
      <c r="M85" s="22">
        <f>0+M86+M90+M94+M98+M102+M106+M110+M114+M118+M122+M126+M130+M134+M138+M142+M146+M150+M154+M158+M162+M166+M170+M174+M178+M182</f>
        <v>0</v>
      </c>
    </row>
    <row r="86" spans="1:16" ht="12.75" customHeight="1" x14ac:dyDescent="0.2">
      <c r="A86" t="s">
        <v>51</v>
      </c>
      <c r="B86" s="5" t="s">
        <v>115</v>
      </c>
      <c r="C86" s="5" t="s">
        <v>530</v>
      </c>
      <c r="D86" t="s">
        <v>53</v>
      </c>
      <c r="E86" s="24" t="s">
        <v>531</v>
      </c>
      <c r="F86" s="25" t="s">
        <v>148</v>
      </c>
      <c r="G86" s="26">
        <v>26</v>
      </c>
      <c r="H86" s="25">
        <v>0</v>
      </c>
      <c r="I86" s="25">
        <f>ROUND(G86*H86,6)</f>
        <v>0</v>
      </c>
      <c r="L86" s="27">
        <v>0</v>
      </c>
      <c r="M86" s="22">
        <f>ROUND(ROUND(L86,2)*ROUND(G86,3),2)</f>
        <v>0</v>
      </c>
      <c r="N86" s="25" t="s">
        <v>170</v>
      </c>
      <c r="O86">
        <f>(M86*21)/100</f>
        <v>0</v>
      </c>
      <c r="P86" t="s">
        <v>27</v>
      </c>
    </row>
    <row r="87" spans="1:16" ht="12.75" customHeight="1" x14ac:dyDescent="0.2">
      <c r="A87" s="28" t="s">
        <v>57</v>
      </c>
      <c r="E87" s="29" t="s">
        <v>53</v>
      </c>
    </row>
    <row r="88" spans="1:16" ht="12.75" customHeight="1" x14ac:dyDescent="0.2">
      <c r="A88" s="28" t="s">
        <v>59</v>
      </c>
      <c r="E88" s="30" t="s">
        <v>532</v>
      </c>
    </row>
    <row r="89" spans="1:16" ht="114.75" customHeight="1" x14ac:dyDescent="0.2">
      <c r="E89" s="29" t="s">
        <v>533</v>
      </c>
    </row>
    <row r="90" spans="1:16" ht="12.75" customHeight="1" x14ac:dyDescent="0.2">
      <c r="A90" t="s">
        <v>51</v>
      </c>
      <c r="B90" s="5" t="s">
        <v>118</v>
      </c>
      <c r="C90" s="5" t="s">
        <v>534</v>
      </c>
      <c r="D90" t="s">
        <v>53</v>
      </c>
      <c r="E90" s="24" t="s">
        <v>535</v>
      </c>
      <c r="F90" s="25" t="s">
        <v>148</v>
      </c>
      <c r="G90" s="26">
        <v>19.2</v>
      </c>
      <c r="H90" s="25">
        <v>0</v>
      </c>
      <c r="I90" s="25">
        <f>ROUND(G90*H90,6)</f>
        <v>0</v>
      </c>
      <c r="L90" s="27">
        <v>0</v>
      </c>
      <c r="M90" s="22">
        <f>ROUND(ROUND(L90,2)*ROUND(G90,3),2)</f>
        <v>0</v>
      </c>
      <c r="N90" s="25" t="s">
        <v>170</v>
      </c>
      <c r="O90">
        <f>(M90*21)/100</f>
        <v>0</v>
      </c>
      <c r="P90" t="s">
        <v>27</v>
      </c>
    </row>
    <row r="91" spans="1:16" ht="12.75" customHeight="1" x14ac:dyDescent="0.2">
      <c r="A91" s="28" t="s">
        <v>57</v>
      </c>
      <c r="E91" s="29" t="s">
        <v>53</v>
      </c>
    </row>
    <row r="92" spans="1:16" ht="12.75" customHeight="1" x14ac:dyDescent="0.2">
      <c r="A92" s="28" t="s">
        <v>59</v>
      </c>
      <c r="E92" s="30" t="s">
        <v>536</v>
      </c>
    </row>
    <row r="93" spans="1:16" ht="127.5" customHeight="1" x14ac:dyDescent="0.2">
      <c r="E93" s="29" t="s">
        <v>537</v>
      </c>
    </row>
    <row r="94" spans="1:16" ht="12.75" customHeight="1" x14ac:dyDescent="0.2">
      <c r="A94" t="s">
        <v>51</v>
      </c>
      <c r="B94" s="5" t="s">
        <v>121</v>
      </c>
      <c r="C94" s="5" t="s">
        <v>538</v>
      </c>
      <c r="D94" t="s">
        <v>53</v>
      </c>
      <c r="E94" s="24" t="s">
        <v>539</v>
      </c>
      <c r="F94" s="25" t="s">
        <v>148</v>
      </c>
      <c r="G94" s="26">
        <v>19.2</v>
      </c>
      <c r="H94" s="25">
        <v>0</v>
      </c>
      <c r="I94" s="25">
        <f>ROUND(G94*H94,6)</f>
        <v>0</v>
      </c>
      <c r="L94" s="27">
        <v>0</v>
      </c>
      <c r="M94" s="22">
        <f>ROUND(ROUND(L94,2)*ROUND(G94,3),2)</f>
        <v>0</v>
      </c>
      <c r="N94" s="25" t="s">
        <v>170</v>
      </c>
      <c r="O94">
        <f>(M94*21)/100</f>
        <v>0</v>
      </c>
      <c r="P94" t="s">
        <v>27</v>
      </c>
    </row>
    <row r="95" spans="1:16" ht="12.75" customHeight="1" x14ac:dyDescent="0.2">
      <c r="A95" s="28" t="s">
        <v>57</v>
      </c>
      <c r="E95" s="29" t="s">
        <v>53</v>
      </c>
    </row>
    <row r="96" spans="1:16" ht="12.75" customHeight="1" x14ac:dyDescent="0.2">
      <c r="A96" s="28" t="s">
        <v>59</v>
      </c>
      <c r="E96" s="30" t="s">
        <v>540</v>
      </c>
    </row>
    <row r="97" spans="1:16" ht="127.5" customHeight="1" x14ac:dyDescent="0.2">
      <c r="E97" s="29" t="s">
        <v>541</v>
      </c>
    </row>
    <row r="98" spans="1:16" ht="12.75" customHeight="1" x14ac:dyDescent="0.2">
      <c r="A98" t="s">
        <v>51</v>
      </c>
      <c r="B98" s="5" t="s">
        <v>125</v>
      </c>
      <c r="C98" s="5" t="s">
        <v>542</v>
      </c>
      <c r="D98" t="s">
        <v>53</v>
      </c>
      <c r="E98" s="24" t="s">
        <v>543</v>
      </c>
      <c r="F98" s="25" t="s">
        <v>55</v>
      </c>
      <c r="G98" s="26">
        <v>2</v>
      </c>
      <c r="H98" s="25">
        <v>0</v>
      </c>
      <c r="I98" s="25">
        <f>ROUND(G98*H98,6)</f>
        <v>0</v>
      </c>
      <c r="L98" s="27">
        <v>0</v>
      </c>
      <c r="M98" s="22">
        <f>ROUND(ROUND(L98,2)*ROUND(G98,3),2)</f>
        <v>0</v>
      </c>
      <c r="N98" s="25" t="s">
        <v>170</v>
      </c>
      <c r="O98">
        <f>(M98*21)/100</f>
        <v>0</v>
      </c>
      <c r="P98" t="s">
        <v>27</v>
      </c>
    </row>
    <row r="99" spans="1:16" ht="12.75" customHeight="1" x14ac:dyDescent="0.2">
      <c r="A99" s="28" t="s">
        <v>57</v>
      </c>
      <c r="E99" s="29" t="s">
        <v>53</v>
      </c>
    </row>
    <row r="100" spans="1:16" ht="12.75" customHeight="1" x14ac:dyDescent="0.2">
      <c r="A100" s="28" t="s">
        <v>59</v>
      </c>
      <c r="E100" s="30" t="s">
        <v>544</v>
      </c>
    </row>
    <row r="101" spans="1:16" ht="102" customHeight="1" x14ac:dyDescent="0.2">
      <c r="E101" s="29" t="s">
        <v>545</v>
      </c>
    </row>
    <row r="102" spans="1:16" ht="12.75" customHeight="1" x14ac:dyDescent="0.2">
      <c r="A102" t="s">
        <v>51</v>
      </c>
      <c r="B102" s="5" t="s">
        <v>129</v>
      </c>
      <c r="C102" s="5" t="s">
        <v>546</v>
      </c>
      <c r="D102" t="s">
        <v>53</v>
      </c>
      <c r="E102" s="24" t="s">
        <v>547</v>
      </c>
      <c r="F102" s="25" t="s">
        <v>55</v>
      </c>
      <c r="G102" s="26">
        <v>2</v>
      </c>
      <c r="H102" s="25">
        <v>0</v>
      </c>
      <c r="I102" s="25">
        <f>ROUND(G102*H102,6)</f>
        <v>0</v>
      </c>
      <c r="L102" s="27">
        <v>0</v>
      </c>
      <c r="M102" s="22">
        <f>ROUND(ROUND(L102,2)*ROUND(G102,3),2)</f>
        <v>0</v>
      </c>
      <c r="N102" s="25" t="s">
        <v>170</v>
      </c>
      <c r="O102">
        <f>(M102*21)/100</f>
        <v>0</v>
      </c>
      <c r="P102" t="s">
        <v>27</v>
      </c>
    </row>
    <row r="103" spans="1:16" ht="12.75" customHeight="1" x14ac:dyDescent="0.2">
      <c r="A103" s="28" t="s">
        <v>57</v>
      </c>
      <c r="E103" s="29" t="s">
        <v>53</v>
      </c>
    </row>
    <row r="104" spans="1:16" ht="12.75" customHeight="1" x14ac:dyDescent="0.2">
      <c r="A104" s="28" t="s">
        <v>59</v>
      </c>
      <c r="E104" s="30" t="s">
        <v>548</v>
      </c>
    </row>
    <row r="105" spans="1:16" ht="102" customHeight="1" x14ac:dyDescent="0.2">
      <c r="E105" s="29" t="s">
        <v>545</v>
      </c>
    </row>
    <row r="106" spans="1:16" ht="12.75" customHeight="1" x14ac:dyDescent="0.2">
      <c r="A106" t="s">
        <v>51</v>
      </c>
      <c r="B106" s="5" t="s">
        <v>133</v>
      </c>
      <c r="C106" s="5" t="s">
        <v>549</v>
      </c>
      <c r="D106" t="s">
        <v>53</v>
      </c>
      <c r="E106" s="24" t="s">
        <v>550</v>
      </c>
      <c r="F106" s="25" t="s">
        <v>55</v>
      </c>
      <c r="G106" s="26">
        <v>4</v>
      </c>
      <c r="H106" s="25">
        <v>0</v>
      </c>
      <c r="I106" s="25">
        <f>ROUND(G106*H106,6)</f>
        <v>0</v>
      </c>
      <c r="L106" s="27">
        <v>0</v>
      </c>
      <c r="M106" s="22">
        <f>ROUND(ROUND(L106,2)*ROUND(G106,3),2)</f>
        <v>0</v>
      </c>
      <c r="N106" s="25" t="s">
        <v>172</v>
      </c>
      <c r="O106">
        <f>(M106*21)/100</f>
        <v>0</v>
      </c>
      <c r="P106" t="s">
        <v>27</v>
      </c>
    </row>
    <row r="107" spans="1:16" ht="12.75" customHeight="1" x14ac:dyDescent="0.2">
      <c r="A107" s="28" t="s">
        <v>57</v>
      </c>
      <c r="E107" s="29" t="s">
        <v>53</v>
      </c>
    </row>
    <row r="108" spans="1:16" ht="12.75" customHeight="1" x14ac:dyDescent="0.2">
      <c r="A108" s="28" t="s">
        <v>59</v>
      </c>
      <c r="E108" s="30" t="s">
        <v>551</v>
      </c>
    </row>
    <row r="109" spans="1:16" ht="102" customHeight="1" x14ac:dyDescent="0.2">
      <c r="E109" s="29" t="s">
        <v>545</v>
      </c>
    </row>
    <row r="110" spans="1:16" ht="12.75" customHeight="1" x14ac:dyDescent="0.2">
      <c r="A110" t="s">
        <v>51</v>
      </c>
      <c r="B110" s="5" t="s">
        <v>136</v>
      </c>
      <c r="C110" s="5" t="s">
        <v>552</v>
      </c>
      <c r="D110" t="s">
        <v>53</v>
      </c>
      <c r="E110" s="24" t="s">
        <v>553</v>
      </c>
      <c r="F110" s="25" t="s">
        <v>55</v>
      </c>
      <c r="G110" s="26">
        <v>3</v>
      </c>
      <c r="H110" s="25">
        <v>0</v>
      </c>
      <c r="I110" s="25">
        <f>ROUND(G110*H110,6)</f>
        <v>0</v>
      </c>
      <c r="L110" s="27">
        <v>0</v>
      </c>
      <c r="M110" s="22">
        <f>ROUND(ROUND(L110,2)*ROUND(G110,3),2)</f>
        <v>0</v>
      </c>
      <c r="N110" s="25" t="s">
        <v>170</v>
      </c>
      <c r="O110">
        <f>(M110*21)/100</f>
        <v>0</v>
      </c>
      <c r="P110" t="s">
        <v>27</v>
      </c>
    </row>
    <row r="111" spans="1:16" ht="12.75" customHeight="1" x14ac:dyDescent="0.2">
      <c r="A111" s="28" t="s">
        <v>57</v>
      </c>
      <c r="E111" s="29" t="s">
        <v>53</v>
      </c>
    </row>
    <row r="112" spans="1:16" ht="12.75" customHeight="1" x14ac:dyDescent="0.2">
      <c r="A112" s="28" t="s">
        <v>59</v>
      </c>
      <c r="E112" s="30" t="s">
        <v>554</v>
      </c>
    </row>
    <row r="113" spans="1:16" ht="89.25" customHeight="1" x14ac:dyDescent="0.2">
      <c r="E113" s="29" t="s">
        <v>555</v>
      </c>
    </row>
    <row r="114" spans="1:16" ht="12.75" customHeight="1" x14ac:dyDescent="0.2">
      <c r="A114" t="s">
        <v>51</v>
      </c>
      <c r="B114" s="5" t="s">
        <v>139</v>
      </c>
      <c r="C114" s="5" t="s">
        <v>556</v>
      </c>
      <c r="D114" t="s">
        <v>53</v>
      </c>
      <c r="E114" s="24" t="s">
        <v>557</v>
      </c>
      <c r="F114" s="25" t="s">
        <v>55</v>
      </c>
      <c r="G114" s="26">
        <v>10</v>
      </c>
      <c r="H114" s="25">
        <v>0</v>
      </c>
      <c r="I114" s="25">
        <f>ROUND(G114*H114,6)</f>
        <v>0</v>
      </c>
      <c r="L114" s="27">
        <v>0</v>
      </c>
      <c r="M114" s="22">
        <f>ROUND(ROUND(L114,2)*ROUND(G114,3),2)</f>
        <v>0</v>
      </c>
      <c r="N114" s="25" t="s">
        <v>170</v>
      </c>
      <c r="O114">
        <f>(M114*21)/100</f>
        <v>0</v>
      </c>
      <c r="P114" t="s">
        <v>27</v>
      </c>
    </row>
    <row r="115" spans="1:16" ht="12.75" customHeight="1" x14ac:dyDescent="0.2">
      <c r="A115" s="28" t="s">
        <v>57</v>
      </c>
      <c r="E115" s="29" t="s">
        <v>53</v>
      </c>
    </row>
    <row r="116" spans="1:16" ht="12.75" customHeight="1" x14ac:dyDescent="0.2">
      <c r="A116" s="28" t="s">
        <v>59</v>
      </c>
      <c r="E116" s="30" t="s">
        <v>558</v>
      </c>
    </row>
    <row r="117" spans="1:16" ht="89.25" customHeight="1" x14ac:dyDescent="0.2">
      <c r="E117" s="29" t="s">
        <v>559</v>
      </c>
    </row>
    <row r="118" spans="1:16" ht="12.75" customHeight="1" x14ac:dyDescent="0.2">
      <c r="A118" t="s">
        <v>51</v>
      </c>
      <c r="B118" s="5" t="s">
        <v>142</v>
      </c>
      <c r="C118" s="5" t="s">
        <v>560</v>
      </c>
      <c r="D118" t="s">
        <v>53</v>
      </c>
      <c r="E118" s="24" t="s">
        <v>561</v>
      </c>
      <c r="F118" s="25" t="s">
        <v>55</v>
      </c>
      <c r="G118" s="26">
        <v>10</v>
      </c>
      <c r="H118" s="25">
        <v>0</v>
      </c>
      <c r="I118" s="25">
        <f>ROUND(G118*H118,6)</f>
        <v>0</v>
      </c>
      <c r="L118" s="27">
        <v>0</v>
      </c>
      <c r="M118" s="22">
        <f>ROUND(ROUND(L118,2)*ROUND(G118,3),2)</f>
        <v>0</v>
      </c>
      <c r="N118" s="25" t="s">
        <v>170</v>
      </c>
      <c r="O118">
        <f>(M118*21)/100</f>
        <v>0</v>
      </c>
      <c r="P118" t="s">
        <v>27</v>
      </c>
    </row>
    <row r="119" spans="1:16" ht="12.75" customHeight="1" x14ac:dyDescent="0.2">
      <c r="A119" s="28" t="s">
        <v>57</v>
      </c>
      <c r="E119" s="29" t="s">
        <v>53</v>
      </c>
    </row>
    <row r="120" spans="1:16" ht="12.75" customHeight="1" x14ac:dyDescent="0.2">
      <c r="A120" s="28" t="s">
        <v>59</v>
      </c>
      <c r="E120" s="30" t="s">
        <v>562</v>
      </c>
    </row>
    <row r="121" spans="1:16" ht="153" customHeight="1" x14ac:dyDescent="0.2">
      <c r="E121" s="29" t="s">
        <v>563</v>
      </c>
    </row>
    <row r="122" spans="1:16" ht="12.75" customHeight="1" x14ac:dyDescent="0.2">
      <c r="A122" t="s">
        <v>51</v>
      </c>
      <c r="B122" s="5" t="s">
        <v>145</v>
      </c>
      <c r="C122" s="5" t="s">
        <v>564</v>
      </c>
      <c r="D122" t="s">
        <v>53</v>
      </c>
      <c r="E122" s="24" t="s">
        <v>565</v>
      </c>
      <c r="F122" s="25" t="s">
        <v>55</v>
      </c>
      <c r="G122" s="26">
        <v>7</v>
      </c>
      <c r="H122" s="25">
        <v>0</v>
      </c>
      <c r="I122" s="25">
        <f>ROUND(G122*H122,6)</f>
        <v>0</v>
      </c>
      <c r="L122" s="27">
        <v>0</v>
      </c>
      <c r="M122" s="22">
        <f>ROUND(ROUND(L122,2)*ROUND(G122,3),2)</f>
        <v>0</v>
      </c>
      <c r="N122" s="25" t="s">
        <v>170</v>
      </c>
      <c r="O122">
        <f>(M122*21)/100</f>
        <v>0</v>
      </c>
      <c r="P122" t="s">
        <v>27</v>
      </c>
    </row>
    <row r="123" spans="1:16" ht="12.75" customHeight="1" x14ac:dyDescent="0.2">
      <c r="A123" s="28" t="s">
        <v>57</v>
      </c>
      <c r="E123" s="29" t="s">
        <v>53</v>
      </c>
    </row>
    <row r="124" spans="1:16" ht="12.75" customHeight="1" x14ac:dyDescent="0.2">
      <c r="A124" s="28" t="s">
        <v>59</v>
      </c>
      <c r="E124" s="30" t="s">
        <v>566</v>
      </c>
    </row>
    <row r="125" spans="1:16" ht="114.75" customHeight="1" x14ac:dyDescent="0.2">
      <c r="E125" s="29" t="s">
        <v>567</v>
      </c>
    </row>
    <row r="126" spans="1:16" ht="12.75" customHeight="1" x14ac:dyDescent="0.2">
      <c r="A126" t="s">
        <v>51</v>
      </c>
      <c r="B126" s="5" t="s">
        <v>150</v>
      </c>
      <c r="C126" s="5" t="s">
        <v>568</v>
      </c>
      <c r="D126" t="s">
        <v>53</v>
      </c>
      <c r="E126" s="24" t="s">
        <v>569</v>
      </c>
      <c r="F126" s="25" t="s">
        <v>570</v>
      </c>
      <c r="G126" s="26">
        <v>8.4</v>
      </c>
      <c r="H126" s="25">
        <v>0</v>
      </c>
      <c r="I126" s="25">
        <f>ROUND(G126*H126,6)</f>
        <v>0</v>
      </c>
      <c r="L126" s="27">
        <v>0</v>
      </c>
      <c r="M126" s="22">
        <f>ROUND(ROUND(L126,2)*ROUND(G126,3),2)</f>
        <v>0</v>
      </c>
      <c r="N126" s="25" t="s">
        <v>170</v>
      </c>
      <c r="O126">
        <f>(M126*21)/100</f>
        <v>0</v>
      </c>
      <c r="P126" t="s">
        <v>27</v>
      </c>
    </row>
    <row r="127" spans="1:16" ht="12.75" customHeight="1" x14ac:dyDescent="0.2">
      <c r="A127" s="28" t="s">
        <v>57</v>
      </c>
      <c r="E127" s="29" t="s">
        <v>53</v>
      </c>
    </row>
    <row r="128" spans="1:16" ht="12.75" customHeight="1" x14ac:dyDescent="0.2">
      <c r="A128" s="28" t="s">
        <v>59</v>
      </c>
      <c r="E128" s="30" t="s">
        <v>571</v>
      </c>
    </row>
    <row r="129" spans="1:16" ht="102" customHeight="1" x14ac:dyDescent="0.2">
      <c r="E129" s="29" t="s">
        <v>572</v>
      </c>
    </row>
    <row r="130" spans="1:16" ht="12.75" customHeight="1" x14ac:dyDescent="0.2">
      <c r="A130" t="s">
        <v>51</v>
      </c>
      <c r="B130" s="5" t="s">
        <v>154</v>
      </c>
      <c r="C130" s="5" t="s">
        <v>573</v>
      </c>
      <c r="D130" t="s">
        <v>53</v>
      </c>
      <c r="E130" s="24" t="s">
        <v>574</v>
      </c>
      <c r="F130" s="25" t="s">
        <v>55</v>
      </c>
      <c r="G130" s="26">
        <v>3</v>
      </c>
      <c r="H130" s="25">
        <v>0</v>
      </c>
      <c r="I130" s="25">
        <f>ROUND(G130*H130,6)</f>
        <v>0</v>
      </c>
      <c r="L130" s="27">
        <v>0</v>
      </c>
      <c r="M130" s="22">
        <f>ROUND(ROUND(L130,2)*ROUND(G130,3),2)</f>
        <v>0</v>
      </c>
      <c r="N130" s="25" t="s">
        <v>170</v>
      </c>
      <c r="O130">
        <f>(M130*21)/100</f>
        <v>0</v>
      </c>
      <c r="P130" t="s">
        <v>27</v>
      </c>
    </row>
    <row r="131" spans="1:16" ht="12.75" customHeight="1" x14ac:dyDescent="0.2">
      <c r="A131" s="28" t="s">
        <v>57</v>
      </c>
      <c r="E131" s="29" t="s">
        <v>53</v>
      </c>
    </row>
    <row r="132" spans="1:16" ht="12.75" customHeight="1" x14ac:dyDescent="0.2">
      <c r="A132" s="28" t="s">
        <v>59</v>
      </c>
      <c r="E132" s="30" t="s">
        <v>575</v>
      </c>
    </row>
    <row r="133" spans="1:16" ht="114.75" customHeight="1" x14ac:dyDescent="0.2">
      <c r="E133" s="29" t="s">
        <v>576</v>
      </c>
    </row>
    <row r="134" spans="1:16" ht="12.75" customHeight="1" x14ac:dyDescent="0.2">
      <c r="A134" t="s">
        <v>51</v>
      </c>
      <c r="B134" s="5" t="s">
        <v>157</v>
      </c>
      <c r="C134" s="5" t="s">
        <v>577</v>
      </c>
      <c r="D134" t="s">
        <v>53</v>
      </c>
      <c r="E134" s="24" t="s">
        <v>578</v>
      </c>
      <c r="F134" s="25" t="s">
        <v>570</v>
      </c>
      <c r="G134" s="26">
        <v>3</v>
      </c>
      <c r="H134" s="25">
        <v>0</v>
      </c>
      <c r="I134" s="25">
        <f>ROUND(G134*H134,6)</f>
        <v>0</v>
      </c>
      <c r="L134" s="27">
        <v>0</v>
      </c>
      <c r="M134" s="22">
        <f>ROUND(ROUND(L134,2)*ROUND(G134,3),2)</f>
        <v>0</v>
      </c>
      <c r="N134" s="25" t="s">
        <v>170</v>
      </c>
      <c r="O134">
        <f>(M134*21)/100</f>
        <v>0</v>
      </c>
      <c r="P134" t="s">
        <v>27</v>
      </c>
    </row>
    <row r="135" spans="1:16" ht="12.75" customHeight="1" x14ac:dyDescent="0.2">
      <c r="A135" s="28" t="s">
        <v>57</v>
      </c>
      <c r="E135" s="29" t="s">
        <v>53</v>
      </c>
    </row>
    <row r="136" spans="1:16" ht="12.75" customHeight="1" x14ac:dyDescent="0.2">
      <c r="A136" s="28" t="s">
        <v>59</v>
      </c>
      <c r="E136" s="30" t="s">
        <v>579</v>
      </c>
    </row>
    <row r="137" spans="1:16" ht="102" customHeight="1" x14ac:dyDescent="0.2">
      <c r="E137" s="29" t="s">
        <v>572</v>
      </c>
    </row>
    <row r="138" spans="1:16" ht="12.75" customHeight="1" x14ac:dyDescent="0.2">
      <c r="A138" t="s">
        <v>51</v>
      </c>
      <c r="B138" s="5" t="s">
        <v>342</v>
      </c>
      <c r="C138" s="5" t="s">
        <v>580</v>
      </c>
      <c r="D138" t="s">
        <v>53</v>
      </c>
      <c r="E138" s="24" t="s">
        <v>581</v>
      </c>
      <c r="F138" s="25" t="s">
        <v>153</v>
      </c>
      <c r="G138" s="26">
        <v>0.5</v>
      </c>
      <c r="H138" s="25">
        <v>0</v>
      </c>
      <c r="I138" s="25">
        <f>ROUND(G138*H138,6)</f>
        <v>0</v>
      </c>
      <c r="L138" s="27">
        <v>0</v>
      </c>
      <c r="M138" s="22">
        <f>ROUND(ROUND(L138,2)*ROUND(G138,3),2)</f>
        <v>0</v>
      </c>
      <c r="N138" s="25" t="s">
        <v>170</v>
      </c>
      <c r="O138">
        <f>(M138*21)/100</f>
        <v>0</v>
      </c>
      <c r="P138" t="s">
        <v>27</v>
      </c>
    </row>
    <row r="139" spans="1:16" ht="12.75" customHeight="1" x14ac:dyDescent="0.2">
      <c r="A139" s="28" t="s">
        <v>57</v>
      </c>
      <c r="E139" s="29" t="s">
        <v>53</v>
      </c>
    </row>
    <row r="140" spans="1:16" ht="12.75" customHeight="1" x14ac:dyDescent="0.2">
      <c r="A140" s="28" t="s">
        <v>59</v>
      </c>
      <c r="E140" s="30" t="s">
        <v>582</v>
      </c>
    </row>
    <row r="141" spans="1:16" ht="76.5" customHeight="1" x14ac:dyDescent="0.2">
      <c r="E141" s="29" t="s">
        <v>490</v>
      </c>
    </row>
    <row r="142" spans="1:16" ht="12.75" customHeight="1" x14ac:dyDescent="0.2">
      <c r="A142" t="s">
        <v>51</v>
      </c>
      <c r="B142" s="5" t="s">
        <v>345</v>
      </c>
      <c r="C142" s="5" t="s">
        <v>583</v>
      </c>
      <c r="D142" t="s">
        <v>53</v>
      </c>
      <c r="E142" s="24" t="s">
        <v>584</v>
      </c>
      <c r="F142" s="25" t="s">
        <v>128</v>
      </c>
      <c r="G142" s="26">
        <v>308.7</v>
      </c>
      <c r="H142" s="25">
        <v>0</v>
      </c>
      <c r="I142" s="25">
        <f>ROUND(G142*H142,6)</f>
        <v>0</v>
      </c>
      <c r="L142" s="27">
        <v>0</v>
      </c>
      <c r="M142" s="22">
        <f>ROUND(ROUND(L142,2)*ROUND(G142,3),2)</f>
        <v>0</v>
      </c>
      <c r="N142" s="25" t="s">
        <v>170</v>
      </c>
      <c r="O142">
        <f>(M142*21)/100</f>
        <v>0</v>
      </c>
      <c r="P142" t="s">
        <v>27</v>
      </c>
    </row>
    <row r="143" spans="1:16" ht="12.75" customHeight="1" x14ac:dyDescent="0.2">
      <c r="A143" s="28" t="s">
        <v>57</v>
      </c>
      <c r="E143" s="29" t="s">
        <v>53</v>
      </c>
    </row>
    <row r="144" spans="1:16" ht="12.75" customHeight="1" x14ac:dyDescent="0.2">
      <c r="A144" s="28" t="s">
        <v>59</v>
      </c>
      <c r="E144" s="30" t="s">
        <v>585</v>
      </c>
    </row>
    <row r="145" spans="1:16" ht="114.75" customHeight="1" x14ac:dyDescent="0.2">
      <c r="E145" s="29" t="s">
        <v>586</v>
      </c>
    </row>
    <row r="146" spans="1:16" ht="12.75" customHeight="1" x14ac:dyDescent="0.2">
      <c r="A146" t="s">
        <v>51</v>
      </c>
      <c r="B146" s="5" t="s">
        <v>348</v>
      </c>
      <c r="C146" s="5" t="s">
        <v>587</v>
      </c>
      <c r="D146" t="s">
        <v>53</v>
      </c>
      <c r="E146" s="24" t="s">
        <v>588</v>
      </c>
      <c r="F146" s="25" t="s">
        <v>589</v>
      </c>
      <c r="G146" s="26">
        <v>3087</v>
      </c>
      <c r="H146" s="25">
        <v>0</v>
      </c>
      <c r="I146" s="25">
        <f>ROUND(G146*H146,6)</f>
        <v>0</v>
      </c>
      <c r="L146" s="27">
        <v>0</v>
      </c>
      <c r="M146" s="22">
        <f>ROUND(ROUND(L146,2)*ROUND(G146,3),2)</f>
        <v>0</v>
      </c>
      <c r="N146" s="25" t="s">
        <v>170</v>
      </c>
      <c r="O146">
        <f>(M146*21)/100</f>
        <v>0</v>
      </c>
      <c r="P146" t="s">
        <v>27</v>
      </c>
    </row>
    <row r="147" spans="1:16" ht="12.75" customHeight="1" x14ac:dyDescent="0.2">
      <c r="A147" s="28" t="s">
        <v>57</v>
      </c>
      <c r="E147" s="29" t="s">
        <v>53</v>
      </c>
    </row>
    <row r="148" spans="1:16" ht="12.75" customHeight="1" x14ac:dyDescent="0.2">
      <c r="A148" s="28" t="s">
        <v>59</v>
      </c>
      <c r="E148" s="30" t="s">
        <v>590</v>
      </c>
    </row>
    <row r="149" spans="1:16" ht="102" customHeight="1" x14ac:dyDescent="0.2">
      <c r="E149" s="29" t="s">
        <v>591</v>
      </c>
    </row>
    <row r="150" spans="1:16" ht="12.75" customHeight="1" x14ac:dyDescent="0.2">
      <c r="A150" t="s">
        <v>51</v>
      </c>
      <c r="B150" s="5" t="s">
        <v>351</v>
      </c>
      <c r="C150" s="5" t="s">
        <v>592</v>
      </c>
      <c r="D150" t="s">
        <v>53</v>
      </c>
      <c r="E150" s="24" t="s">
        <v>593</v>
      </c>
      <c r="F150" s="25" t="s">
        <v>589</v>
      </c>
      <c r="G150" s="26">
        <v>1311.9749999999999</v>
      </c>
      <c r="H150" s="25">
        <v>0</v>
      </c>
      <c r="I150" s="25">
        <f>ROUND(G150*H150,6)</f>
        <v>0</v>
      </c>
      <c r="L150" s="27">
        <v>0</v>
      </c>
      <c r="M150" s="22">
        <f>ROUND(ROUND(L150,2)*ROUND(G150,3),2)</f>
        <v>0</v>
      </c>
      <c r="N150" s="25" t="s">
        <v>170</v>
      </c>
      <c r="O150">
        <f>(M150*21)/100</f>
        <v>0</v>
      </c>
      <c r="P150" t="s">
        <v>27</v>
      </c>
    </row>
    <row r="151" spans="1:16" ht="12.75" customHeight="1" x14ac:dyDescent="0.2">
      <c r="A151" s="28" t="s">
        <v>57</v>
      </c>
      <c r="E151" s="29" t="s">
        <v>53</v>
      </c>
    </row>
    <row r="152" spans="1:16" ht="12.75" customHeight="1" x14ac:dyDescent="0.2">
      <c r="A152" s="28" t="s">
        <v>59</v>
      </c>
      <c r="E152" s="30" t="s">
        <v>594</v>
      </c>
    </row>
    <row r="153" spans="1:16" ht="102" customHeight="1" x14ac:dyDescent="0.2">
      <c r="E153" s="29" t="s">
        <v>591</v>
      </c>
    </row>
    <row r="154" spans="1:16" ht="12.75" customHeight="1" x14ac:dyDescent="0.2">
      <c r="A154" t="s">
        <v>51</v>
      </c>
      <c r="B154" s="5" t="s">
        <v>354</v>
      </c>
      <c r="C154" s="5" t="s">
        <v>595</v>
      </c>
      <c r="D154" t="s">
        <v>53</v>
      </c>
      <c r="E154" s="24" t="s">
        <v>596</v>
      </c>
      <c r="F154" s="25" t="s">
        <v>153</v>
      </c>
      <c r="G154" s="26">
        <v>194.48099999999999</v>
      </c>
      <c r="H154" s="25">
        <v>0</v>
      </c>
      <c r="I154" s="25">
        <f>ROUND(G154*H154,6)</f>
        <v>0</v>
      </c>
      <c r="L154" s="27">
        <v>0</v>
      </c>
      <c r="M154" s="22">
        <f>ROUND(ROUND(L154,2)*ROUND(G154,3),2)</f>
        <v>0</v>
      </c>
      <c r="N154" s="25" t="s">
        <v>170</v>
      </c>
      <c r="O154">
        <f>(M154*21)/100</f>
        <v>0</v>
      </c>
      <c r="P154" t="s">
        <v>27</v>
      </c>
    </row>
    <row r="155" spans="1:16" ht="12.75" customHeight="1" x14ac:dyDescent="0.2">
      <c r="A155" s="28" t="s">
        <v>57</v>
      </c>
      <c r="E155" s="29" t="s">
        <v>53</v>
      </c>
    </row>
    <row r="156" spans="1:16" ht="12.75" customHeight="1" x14ac:dyDescent="0.2">
      <c r="A156" s="28" t="s">
        <v>59</v>
      </c>
      <c r="E156" s="30" t="s">
        <v>597</v>
      </c>
    </row>
    <row r="157" spans="1:16" ht="76.5" customHeight="1" x14ac:dyDescent="0.2">
      <c r="E157" s="29" t="s">
        <v>490</v>
      </c>
    </row>
    <row r="158" spans="1:16" ht="12.75" customHeight="1" x14ac:dyDescent="0.2">
      <c r="A158" t="s">
        <v>51</v>
      </c>
      <c r="B158" s="5" t="s">
        <v>357</v>
      </c>
      <c r="C158" s="5" t="s">
        <v>158</v>
      </c>
      <c r="D158" t="s">
        <v>53</v>
      </c>
      <c r="E158" s="24" t="s">
        <v>159</v>
      </c>
      <c r="F158" s="25" t="s">
        <v>153</v>
      </c>
      <c r="G158" s="26">
        <v>27.783000000000001</v>
      </c>
      <c r="H158" s="25">
        <v>0</v>
      </c>
      <c r="I158" s="25">
        <f>ROUND(G158*H158,6)</f>
        <v>0</v>
      </c>
      <c r="L158" s="27">
        <v>0</v>
      </c>
      <c r="M158" s="22">
        <f>ROUND(ROUND(L158,2)*ROUND(G158,3),2)</f>
        <v>0</v>
      </c>
      <c r="N158" s="25" t="s">
        <v>170</v>
      </c>
      <c r="O158">
        <f>(M158*21)/100</f>
        <v>0</v>
      </c>
      <c r="P158" t="s">
        <v>27</v>
      </c>
    </row>
    <row r="159" spans="1:16" ht="12.75" customHeight="1" x14ac:dyDescent="0.2">
      <c r="A159" s="28" t="s">
        <v>57</v>
      </c>
      <c r="E159" s="29" t="s">
        <v>53</v>
      </c>
    </row>
    <row r="160" spans="1:16" ht="12.75" customHeight="1" x14ac:dyDescent="0.2">
      <c r="A160" s="28" t="s">
        <v>59</v>
      </c>
      <c r="E160" s="30" t="s">
        <v>598</v>
      </c>
    </row>
    <row r="161" spans="1:16" ht="76.5" customHeight="1" x14ac:dyDescent="0.2">
      <c r="E161" s="29" t="s">
        <v>490</v>
      </c>
    </row>
    <row r="162" spans="1:16" ht="12.75" customHeight="1" x14ac:dyDescent="0.2">
      <c r="A162" t="s">
        <v>51</v>
      </c>
      <c r="B162" s="5" t="s">
        <v>360</v>
      </c>
      <c r="C162" s="5" t="s">
        <v>599</v>
      </c>
      <c r="D162" t="s">
        <v>53</v>
      </c>
      <c r="E162" s="24" t="s">
        <v>600</v>
      </c>
      <c r="F162" s="25" t="s">
        <v>132</v>
      </c>
      <c r="G162" s="26">
        <v>146.11799999999999</v>
      </c>
      <c r="H162" s="25">
        <v>0</v>
      </c>
      <c r="I162" s="25">
        <f>ROUND(G162*H162,6)</f>
        <v>0</v>
      </c>
      <c r="L162" s="27">
        <v>0</v>
      </c>
      <c r="M162" s="22">
        <f>ROUND(ROUND(L162,2)*ROUND(G162,3),2)</f>
        <v>0</v>
      </c>
      <c r="N162" s="25" t="s">
        <v>170</v>
      </c>
      <c r="O162">
        <f>(M162*21)/100</f>
        <v>0</v>
      </c>
      <c r="P162" t="s">
        <v>27</v>
      </c>
    </row>
    <row r="163" spans="1:16" ht="12.75" customHeight="1" x14ac:dyDescent="0.2">
      <c r="A163" s="28" t="s">
        <v>57</v>
      </c>
      <c r="E163" s="29" t="s">
        <v>53</v>
      </c>
    </row>
    <row r="164" spans="1:16" ht="12.75" customHeight="1" x14ac:dyDescent="0.2">
      <c r="A164" s="28" t="s">
        <v>59</v>
      </c>
      <c r="E164" s="30" t="s">
        <v>601</v>
      </c>
    </row>
    <row r="165" spans="1:16" ht="153" customHeight="1" x14ac:dyDescent="0.2">
      <c r="E165" s="29" t="s">
        <v>602</v>
      </c>
    </row>
    <row r="166" spans="1:16" ht="12.75" customHeight="1" x14ac:dyDescent="0.2">
      <c r="A166" t="s">
        <v>51</v>
      </c>
      <c r="B166" s="5" t="s">
        <v>363</v>
      </c>
      <c r="C166" s="5" t="s">
        <v>603</v>
      </c>
      <c r="D166" t="s">
        <v>53</v>
      </c>
      <c r="E166" s="24" t="s">
        <v>604</v>
      </c>
      <c r="F166" s="25" t="s">
        <v>570</v>
      </c>
      <c r="G166" s="26">
        <v>2327.66</v>
      </c>
      <c r="H166" s="25">
        <v>0</v>
      </c>
      <c r="I166" s="25">
        <f>ROUND(G166*H166,6)</f>
        <v>0</v>
      </c>
      <c r="L166" s="27">
        <v>0</v>
      </c>
      <c r="M166" s="22">
        <f>ROUND(ROUND(L166,2)*ROUND(G166,3),2)</f>
        <v>0</v>
      </c>
      <c r="N166" s="25" t="s">
        <v>170</v>
      </c>
      <c r="O166">
        <f>(M166*21)/100</f>
        <v>0</v>
      </c>
      <c r="P166" t="s">
        <v>27</v>
      </c>
    </row>
    <row r="167" spans="1:16" ht="12.75" customHeight="1" x14ac:dyDescent="0.2">
      <c r="A167" s="28" t="s">
        <v>57</v>
      </c>
      <c r="E167" s="29" t="s">
        <v>53</v>
      </c>
    </row>
    <row r="168" spans="1:16" ht="12.75" customHeight="1" x14ac:dyDescent="0.2">
      <c r="A168" s="28" t="s">
        <v>59</v>
      </c>
      <c r="E168" s="30" t="s">
        <v>605</v>
      </c>
    </row>
    <row r="169" spans="1:16" ht="102" customHeight="1" x14ac:dyDescent="0.2">
      <c r="E169" s="29" t="s">
        <v>606</v>
      </c>
    </row>
    <row r="170" spans="1:16" ht="12.75" customHeight="1" x14ac:dyDescent="0.2">
      <c r="A170" t="s">
        <v>51</v>
      </c>
      <c r="B170" s="5" t="s">
        <v>367</v>
      </c>
      <c r="C170" s="5" t="s">
        <v>607</v>
      </c>
      <c r="D170" t="s">
        <v>53</v>
      </c>
      <c r="E170" s="24" t="s">
        <v>608</v>
      </c>
      <c r="F170" s="25" t="s">
        <v>570</v>
      </c>
      <c r="G170" s="26">
        <v>348.226</v>
      </c>
      <c r="H170" s="25">
        <v>0</v>
      </c>
      <c r="I170" s="25">
        <f>ROUND(G170*H170,6)</f>
        <v>0</v>
      </c>
      <c r="L170" s="27">
        <v>0</v>
      </c>
      <c r="M170" s="22">
        <f>ROUND(ROUND(L170,2)*ROUND(G170,3),2)</f>
        <v>0</v>
      </c>
      <c r="N170" s="25" t="s">
        <v>170</v>
      </c>
      <c r="O170">
        <f>(M170*21)/100</f>
        <v>0</v>
      </c>
      <c r="P170" t="s">
        <v>27</v>
      </c>
    </row>
    <row r="171" spans="1:16" ht="12.75" customHeight="1" x14ac:dyDescent="0.2">
      <c r="A171" s="28" t="s">
        <v>57</v>
      </c>
      <c r="E171" s="29" t="s">
        <v>53</v>
      </c>
    </row>
    <row r="172" spans="1:16" ht="12.75" customHeight="1" x14ac:dyDescent="0.2">
      <c r="A172" s="28" t="s">
        <v>59</v>
      </c>
      <c r="E172" s="30" t="s">
        <v>609</v>
      </c>
    </row>
    <row r="173" spans="1:16" ht="89.25" customHeight="1" x14ac:dyDescent="0.2">
      <c r="E173" s="29" t="s">
        <v>610</v>
      </c>
    </row>
    <row r="174" spans="1:16" ht="12.75" customHeight="1" x14ac:dyDescent="0.2">
      <c r="A174" t="s">
        <v>51</v>
      </c>
      <c r="B174" s="5" t="s">
        <v>370</v>
      </c>
      <c r="C174" s="5" t="s">
        <v>611</v>
      </c>
      <c r="D174" t="s">
        <v>53</v>
      </c>
      <c r="E174" s="24" t="s">
        <v>612</v>
      </c>
      <c r="F174" s="25" t="s">
        <v>153</v>
      </c>
      <c r="G174" s="26">
        <v>5.0350000000000001</v>
      </c>
      <c r="H174" s="25">
        <v>0</v>
      </c>
      <c r="I174" s="25">
        <f>ROUND(G174*H174,6)</f>
        <v>0</v>
      </c>
      <c r="L174" s="27">
        <v>0</v>
      </c>
      <c r="M174" s="22">
        <f>ROUND(ROUND(L174,2)*ROUND(G174,3),2)</f>
        <v>0</v>
      </c>
      <c r="N174" s="25" t="s">
        <v>170</v>
      </c>
      <c r="O174">
        <f>(M174*21)/100</f>
        <v>0</v>
      </c>
      <c r="P174" t="s">
        <v>27</v>
      </c>
    </row>
    <row r="175" spans="1:16" ht="12.75" customHeight="1" x14ac:dyDescent="0.2">
      <c r="A175" s="28" t="s">
        <v>57</v>
      </c>
      <c r="E175" s="29" t="s">
        <v>53</v>
      </c>
    </row>
    <row r="176" spans="1:16" ht="12.75" customHeight="1" x14ac:dyDescent="0.2">
      <c r="A176" s="28" t="s">
        <v>59</v>
      </c>
      <c r="E176" s="30" t="s">
        <v>613</v>
      </c>
    </row>
    <row r="177" spans="1:16" ht="76.5" customHeight="1" x14ac:dyDescent="0.2">
      <c r="E177" s="29" t="s">
        <v>490</v>
      </c>
    </row>
    <row r="178" spans="1:16" ht="12.75" customHeight="1" x14ac:dyDescent="0.2">
      <c r="A178" t="s">
        <v>51</v>
      </c>
      <c r="B178" s="5" t="s">
        <v>374</v>
      </c>
      <c r="C178" s="5" t="s">
        <v>614</v>
      </c>
      <c r="D178" t="s">
        <v>53</v>
      </c>
      <c r="E178" s="24" t="s">
        <v>615</v>
      </c>
      <c r="F178" s="25" t="s">
        <v>153</v>
      </c>
      <c r="G178" s="26">
        <v>0.108</v>
      </c>
      <c r="H178" s="25">
        <v>0</v>
      </c>
      <c r="I178" s="25">
        <f>ROUND(G178*H178,6)</f>
        <v>0</v>
      </c>
      <c r="L178" s="27">
        <v>0</v>
      </c>
      <c r="M178" s="22">
        <f>ROUND(ROUND(L178,2)*ROUND(G178,3),2)</f>
        <v>0</v>
      </c>
      <c r="N178" s="25" t="s">
        <v>172</v>
      </c>
      <c r="O178">
        <f>(M178*21)/100</f>
        <v>0</v>
      </c>
      <c r="P178" t="s">
        <v>27</v>
      </c>
    </row>
    <row r="179" spans="1:16" ht="12.75" customHeight="1" x14ac:dyDescent="0.2">
      <c r="A179" s="28" t="s">
        <v>57</v>
      </c>
      <c r="E179" s="29" t="s">
        <v>53</v>
      </c>
    </row>
    <row r="180" spans="1:16" ht="12.75" customHeight="1" x14ac:dyDescent="0.2">
      <c r="A180" s="28" t="s">
        <v>59</v>
      </c>
      <c r="E180" s="30" t="s">
        <v>616</v>
      </c>
    </row>
    <row r="181" spans="1:16" ht="76.5" customHeight="1" x14ac:dyDescent="0.2">
      <c r="E181" s="29" t="s">
        <v>490</v>
      </c>
    </row>
    <row r="182" spans="1:16" ht="12.75" customHeight="1" x14ac:dyDescent="0.2">
      <c r="A182" t="s">
        <v>51</v>
      </c>
      <c r="B182" s="5" t="s">
        <v>377</v>
      </c>
      <c r="C182" s="5" t="s">
        <v>617</v>
      </c>
      <c r="D182" t="s">
        <v>53</v>
      </c>
      <c r="E182" s="24" t="s">
        <v>618</v>
      </c>
      <c r="F182" s="25" t="s">
        <v>153</v>
      </c>
      <c r="G182" s="26">
        <v>6.4640000000000004</v>
      </c>
      <c r="H182" s="25">
        <v>0</v>
      </c>
      <c r="I182" s="25">
        <f>ROUND(G182*H182,6)</f>
        <v>0</v>
      </c>
      <c r="L182" s="27">
        <v>0</v>
      </c>
      <c r="M182" s="22">
        <f>ROUND(ROUND(L182,2)*ROUND(G182,3),2)</f>
        <v>0</v>
      </c>
      <c r="N182" s="25" t="s">
        <v>172</v>
      </c>
      <c r="O182">
        <f>(M182*21)/100</f>
        <v>0</v>
      </c>
      <c r="P182" t="s">
        <v>27</v>
      </c>
    </row>
    <row r="183" spans="1:16" ht="12.75" customHeight="1" x14ac:dyDescent="0.2">
      <c r="A183" s="28" t="s">
        <v>57</v>
      </c>
      <c r="E183" s="29" t="s">
        <v>619</v>
      </c>
    </row>
    <row r="184" spans="1:16" ht="12.75" customHeight="1" x14ac:dyDescent="0.2">
      <c r="A184" s="28" t="s">
        <v>59</v>
      </c>
      <c r="E184" s="30" t="s">
        <v>620</v>
      </c>
    </row>
    <row r="185" spans="1:16" ht="76.5" customHeight="1" x14ac:dyDescent="0.2">
      <c r="E185" s="29" t="s">
        <v>490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37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621</v>
      </c>
      <c r="M3" s="31">
        <f>Rekapitulace!C17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621</v>
      </c>
      <c r="D4" s="32"/>
      <c r="E4" s="18" t="s">
        <v>622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COUNTIFS(L8:L334,"=0",A8:A334,"P")+COUNTIFS(L8:L334,"",A8:A334,"P")+SUM(Q8:Q334)</f>
        <v>81</v>
      </c>
    </row>
    <row r="8" spans="1:20" ht="12.75" customHeight="1" x14ac:dyDescent="0.2">
      <c r="A8" t="s">
        <v>45</v>
      </c>
      <c r="C8" s="19" t="s">
        <v>625</v>
      </c>
      <c r="E8" s="21" t="s">
        <v>622</v>
      </c>
      <c r="J8" s="20">
        <f>0+J9+J26+J99+J108+J193</f>
        <v>0</v>
      </c>
      <c r="K8" s="20">
        <f>0+K9+K26+K99+K108+K193</f>
        <v>0</v>
      </c>
      <c r="L8" s="20">
        <f>0+L9+L26+L99+L108+L193</f>
        <v>0</v>
      </c>
      <c r="M8" s="20">
        <f>0+M9+M26+M99+M108+M193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0+L10+L14+L18+L22</f>
        <v>0</v>
      </c>
      <c r="M9" s="22">
        <f>0+M10+M14+M18+M22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4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629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53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630</v>
      </c>
      <c r="D18" t="s">
        <v>53</v>
      </c>
      <c r="E18" s="24" t="s">
        <v>631</v>
      </c>
      <c r="F18" s="25" t="s">
        <v>55</v>
      </c>
      <c r="G18" s="26">
        <v>2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632</v>
      </c>
    </row>
    <row r="20" spans="1:16" ht="12.75" customHeight="1" x14ac:dyDescent="0.2">
      <c r="A20" s="28" t="s">
        <v>59</v>
      </c>
      <c r="E20" s="30" t="s">
        <v>633</v>
      </c>
    </row>
    <row r="21" spans="1:16" ht="12.75" customHeight="1" x14ac:dyDescent="0.2">
      <c r="E21" s="29" t="s">
        <v>473</v>
      </c>
    </row>
    <row r="22" spans="1:16" ht="12.75" customHeight="1" x14ac:dyDescent="0.2">
      <c r="A22" t="s">
        <v>51</v>
      </c>
      <c r="B22" s="5" t="s">
        <v>68</v>
      </c>
      <c r="C22" s="5" t="s">
        <v>634</v>
      </c>
      <c r="D22" t="s">
        <v>53</v>
      </c>
      <c r="E22" s="24" t="s">
        <v>635</v>
      </c>
      <c r="F22" s="25" t="s">
        <v>462</v>
      </c>
      <c r="G22" s="26">
        <v>1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172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636</v>
      </c>
    </row>
    <row r="24" spans="1:16" ht="12.75" customHeight="1" x14ac:dyDescent="0.2">
      <c r="A24" s="28" t="s">
        <v>59</v>
      </c>
      <c r="E24" s="30" t="s">
        <v>477</v>
      </c>
    </row>
    <row r="25" spans="1:16" ht="12.75" customHeight="1" x14ac:dyDescent="0.2">
      <c r="E25" s="29" t="s">
        <v>478</v>
      </c>
    </row>
    <row r="26" spans="1:16" ht="12.75" customHeight="1" x14ac:dyDescent="0.2">
      <c r="A26" t="s">
        <v>48</v>
      </c>
      <c r="C26" s="6" t="s">
        <v>49</v>
      </c>
      <c r="E26" s="23" t="s">
        <v>124</v>
      </c>
      <c r="J26" s="22">
        <f>0</f>
        <v>0</v>
      </c>
      <c r="K26" s="22">
        <f>0</f>
        <v>0</v>
      </c>
      <c r="L26" s="22">
        <f>0+L27+L31+L35+L39+L43+L47+L51+L55+L59+L63+L67+L71+L75+L79+L83+L87+L91+L95</f>
        <v>0</v>
      </c>
      <c r="M26" s="22">
        <f>0+M27+M31+M35+M39+M43+M47+M51+M55+M59+M63+M67+M71+M75+M79+M83+M87+M91+M95</f>
        <v>0</v>
      </c>
    </row>
    <row r="27" spans="1:16" ht="12.75" customHeight="1" x14ac:dyDescent="0.2">
      <c r="A27" t="s">
        <v>51</v>
      </c>
      <c r="B27" s="5" t="s">
        <v>71</v>
      </c>
      <c r="C27" s="5" t="s">
        <v>637</v>
      </c>
      <c r="D27" t="s">
        <v>53</v>
      </c>
      <c r="E27" s="24" t="s">
        <v>638</v>
      </c>
      <c r="F27" s="25" t="s">
        <v>128</v>
      </c>
      <c r="G27" s="26">
        <v>432.76799999999997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639</v>
      </c>
    </row>
    <row r="30" spans="1:16" ht="293.25" customHeight="1" x14ac:dyDescent="0.2">
      <c r="E30" s="29" t="s">
        <v>640</v>
      </c>
    </row>
    <row r="31" spans="1:16" ht="12.75" customHeight="1" x14ac:dyDescent="0.2">
      <c r="A31" t="s">
        <v>51</v>
      </c>
      <c r="B31" s="5" t="s">
        <v>75</v>
      </c>
      <c r="C31" s="5" t="s">
        <v>641</v>
      </c>
      <c r="D31" t="s">
        <v>53</v>
      </c>
      <c r="E31" s="24" t="s">
        <v>642</v>
      </c>
      <c r="F31" s="25" t="s">
        <v>128</v>
      </c>
      <c r="G31" s="26">
        <v>144.256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643</v>
      </c>
    </row>
    <row r="34" spans="1:16" ht="293.25" customHeight="1" x14ac:dyDescent="0.2">
      <c r="E34" s="29" t="s">
        <v>644</v>
      </c>
    </row>
    <row r="35" spans="1:16" ht="12.75" customHeight="1" x14ac:dyDescent="0.2">
      <c r="A35" t="s">
        <v>51</v>
      </c>
      <c r="B35" s="5" t="s">
        <v>78</v>
      </c>
      <c r="C35" s="5" t="s">
        <v>645</v>
      </c>
      <c r="D35" t="s">
        <v>53</v>
      </c>
      <c r="E35" s="24" t="s">
        <v>646</v>
      </c>
      <c r="F35" s="25" t="s">
        <v>128</v>
      </c>
      <c r="G35" s="26">
        <v>578.30799999999999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647</v>
      </c>
    </row>
    <row r="38" spans="1:16" ht="255" customHeight="1" x14ac:dyDescent="0.2">
      <c r="E38" s="29" t="s">
        <v>648</v>
      </c>
    </row>
    <row r="39" spans="1:16" ht="12.75" customHeight="1" x14ac:dyDescent="0.2">
      <c r="A39" t="s">
        <v>51</v>
      </c>
      <c r="B39" s="5" t="s">
        <v>81</v>
      </c>
      <c r="C39" s="5" t="s">
        <v>649</v>
      </c>
      <c r="D39" t="s">
        <v>53</v>
      </c>
      <c r="E39" s="24" t="s">
        <v>650</v>
      </c>
      <c r="F39" s="25" t="s">
        <v>589</v>
      </c>
      <c r="G39" s="26">
        <v>4826.9250000000002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651</v>
      </c>
    </row>
    <row r="42" spans="1:16" ht="12.75" customHeight="1" x14ac:dyDescent="0.2">
      <c r="E42" s="29" t="s">
        <v>652</v>
      </c>
    </row>
    <row r="43" spans="1:16" ht="12.75" customHeight="1" x14ac:dyDescent="0.2">
      <c r="A43" t="s">
        <v>51</v>
      </c>
      <c r="B43" s="5" t="s">
        <v>84</v>
      </c>
      <c r="C43" s="5" t="s">
        <v>653</v>
      </c>
      <c r="D43" t="s">
        <v>53</v>
      </c>
      <c r="E43" s="24" t="s">
        <v>654</v>
      </c>
      <c r="F43" s="25" t="s">
        <v>128</v>
      </c>
      <c r="G43" s="26">
        <v>192.77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655</v>
      </c>
    </row>
    <row r="46" spans="1:16" ht="255" customHeight="1" x14ac:dyDescent="0.2">
      <c r="E46" s="29" t="s">
        <v>486</v>
      </c>
    </row>
    <row r="47" spans="1:16" ht="12.75" customHeight="1" x14ac:dyDescent="0.2">
      <c r="A47" t="s">
        <v>51</v>
      </c>
      <c r="B47" s="5" t="s">
        <v>87</v>
      </c>
      <c r="C47" s="5" t="s">
        <v>656</v>
      </c>
      <c r="D47" t="s">
        <v>53</v>
      </c>
      <c r="E47" s="24" t="s">
        <v>657</v>
      </c>
      <c r="F47" s="25" t="s">
        <v>128</v>
      </c>
      <c r="G47" s="26">
        <v>75.959999999999994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170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658</v>
      </c>
    </row>
    <row r="50" spans="1:16" ht="242.25" customHeight="1" x14ac:dyDescent="0.2">
      <c r="E50" s="29" t="s">
        <v>659</v>
      </c>
    </row>
    <row r="51" spans="1:16" ht="12.75" customHeight="1" x14ac:dyDescent="0.2">
      <c r="A51" t="s">
        <v>51</v>
      </c>
      <c r="B51" s="5" t="s">
        <v>90</v>
      </c>
      <c r="C51" s="5" t="s">
        <v>660</v>
      </c>
      <c r="D51" t="s">
        <v>53</v>
      </c>
      <c r="E51" s="24" t="s">
        <v>661</v>
      </c>
      <c r="F51" s="25" t="s">
        <v>128</v>
      </c>
      <c r="G51" s="26">
        <v>25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662</v>
      </c>
    </row>
    <row r="54" spans="1:16" ht="12.75" customHeight="1" x14ac:dyDescent="0.2">
      <c r="E54" s="29" t="s">
        <v>663</v>
      </c>
    </row>
    <row r="55" spans="1:16" ht="12.75" customHeight="1" x14ac:dyDescent="0.2">
      <c r="A55" t="s">
        <v>51</v>
      </c>
      <c r="B55" s="5" t="s">
        <v>93</v>
      </c>
      <c r="C55" s="5" t="s">
        <v>664</v>
      </c>
      <c r="D55" t="s">
        <v>53</v>
      </c>
      <c r="E55" s="24" t="s">
        <v>665</v>
      </c>
      <c r="F55" s="25" t="s">
        <v>148</v>
      </c>
      <c r="G55" s="26">
        <v>800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666</v>
      </c>
    </row>
    <row r="58" spans="1:16" ht="12.75" customHeight="1" x14ac:dyDescent="0.2">
      <c r="E58" s="29" t="s">
        <v>667</v>
      </c>
    </row>
    <row r="59" spans="1:16" ht="12.75" customHeight="1" x14ac:dyDescent="0.2">
      <c r="A59" t="s">
        <v>51</v>
      </c>
      <c r="B59" s="5" t="s">
        <v>96</v>
      </c>
      <c r="C59" s="5" t="s">
        <v>668</v>
      </c>
      <c r="D59" t="s">
        <v>53</v>
      </c>
      <c r="E59" s="24" t="s">
        <v>669</v>
      </c>
      <c r="F59" s="25" t="s">
        <v>148</v>
      </c>
      <c r="G59" s="26">
        <v>370</v>
      </c>
      <c r="H59" s="25">
        <v>0</v>
      </c>
      <c r="I59" s="25">
        <f>ROUND(G59*H59,6)</f>
        <v>0</v>
      </c>
      <c r="L59" s="27">
        <v>0</v>
      </c>
      <c r="M59" s="22">
        <f>ROUND(ROUND(L59,2)*ROUND(G59,3),2)</f>
        <v>0</v>
      </c>
      <c r="N59" s="25" t="s">
        <v>170</v>
      </c>
      <c r="O59">
        <f>(M59*21)/100</f>
        <v>0</v>
      </c>
      <c r="P59" t="s">
        <v>27</v>
      </c>
    </row>
    <row r="60" spans="1:16" ht="12.75" customHeight="1" x14ac:dyDescent="0.2">
      <c r="A60" s="28" t="s">
        <v>57</v>
      </c>
      <c r="E60" s="29" t="s">
        <v>53</v>
      </c>
    </row>
    <row r="61" spans="1:16" ht="12.75" customHeight="1" x14ac:dyDescent="0.2">
      <c r="A61" s="28" t="s">
        <v>59</v>
      </c>
      <c r="E61" s="30" t="s">
        <v>670</v>
      </c>
    </row>
    <row r="62" spans="1:16" ht="38.25" customHeight="1" x14ac:dyDescent="0.2">
      <c r="E62" s="29" t="s">
        <v>671</v>
      </c>
    </row>
    <row r="63" spans="1:16" ht="12.75" customHeight="1" x14ac:dyDescent="0.2">
      <c r="A63" t="s">
        <v>51</v>
      </c>
      <c r="B63" s="5" t="s">
        <v>99</v>
      </c>
      <c r="C63" s="5" t="s">
        <v>672</v>
      </c>
      <c r="D63" t="s">
        <v>53</v>
      </c>
      <c r="E63" s="24" t="s">
        <v>673</v>
      </c>
      <c r="F63" s="25" t="s">
        <v>148</v>
      </c>
      <c r="G63" s="26">
        <v>370</v>
      </c>
      <c r="H63" s="25">
        <v>0</v>
      </c>
      <c r="I63" s="25">
        <f>ROUND(G63*H63,6)</f>
        <v>0</v>
      </c>
      <c r="L63" s="27">
        <v>0</v>
      </c>
      <c r="M63" s="22">
        <f>ROUND(ROUND(L63,2)*ROUND(G63,3),2)</f>
        <v>0</v>
      </c>
      <c r="N63" s="25" t="s">
        <v>170</v>
      </c>
      <c r="O63">
        <f>(M63*21)/100</f>
        <v>0</v>
      </c>
      <c r="P63" t="s">
        <v>27</v>
      </c>
    </row>
    <row r="64" spans="1:16" ht="12.75" customHeight="1" x14ac:dyDescent="0.2">
      <c r="A64" s="28" t="s">
        <v>57</v>
      </c>
      <c r="E64" s="29" t="s">
        <v>53</v>
      </c>
    </row>
    <row r="65" spans="1:16" ht="12.75" customHeight="1" x14ac:dyDescent="0.2">
      <c r="A65" s="28" t="s">
        <v>59</v>
      </c>
      <c r="E65" s="30" t="s">
        <v>670</v>
      </c>
    </row>
    <row r="66" spans="1:16" ht="12.75" customHeight="1" x14ac:dyDescent="0.2">
      <c r="E66" s="29" t="s">
        <v>674</v>
      </c>
    </row>
    <row r="67" spans="1:16" ht="12.75" customHeight="1" x14ac:dyDescent="0.2">
      <c r="A67" t="s">
        <v>51</v>
      </c>
      <c r="B67" s="5" t="s">
        <v>103</v>
      </c>
      <c r="C67" s="5" t="s">
        <v>675</v>
      </c>
      <c r="D67" t="s">
        <v>53</v>
      </c>
      <c r="E67" s="24" t="s">
        <v>676</v>
      </c>
      <c r="F67" s="25" t="s">
        <v>148</v>
      </c>
      <c r="G67" s="26">
        <v>35</v>
      </c>
      <c r="H67" s="25">
        <v>0</v>
      </c>
      <c r="I67" s="25">
        <f>ROUND(G67*H67,6)</f>
        <v>0</v>
      </c>
      <c r="L67" s="27">
        <v>0</v>
      </c>
      <c r="M67" s="22">
        <f>ROUND(ROUND(L67,2)*ROUND(G67,3),2)</f>
        <v>0</v>
      </c>
      <c r="N67" s="25" t="s">
        <v>172</v>
      </c>
      <c r="O67">
        <f>(M67*21)/100</f>
        <v>0</v>
      </c>
      <c r="P67" t="s">
        <v>27</v>
      </c>
    </row>
    <row r="68" spans="1:16" ht="12.75" customHeight="1" x14ac:dyDescent="0.2">
      <c r="A68" s="28" t="s">
        <v>57</v>
      </c>
      <c r="E68" s="29" t="s">
        <v>53</v>
      </c>
    </row>
    <row r="69" spans="1:16" ht="12.75" customHeight="1" x14ac:dyDescent="0.2">
      <c r="A69" s="28" t="s">
        <v>59</v>
      </c>
      <c r="E69" s="30" t="s">
        <v>677</v>
      </c>
    </row>
    <row r="70" spans="1:16" ht="12.75" customHeight="1" x14ac:dyDescent="0.2">
      <c r="E70" s="29" t="s">
        <v>678</v>
      </c>
    </row>
    <row r="71" spans="1:16" ht="12.75" customHeight="1" x14ac:dyDescent="0.2">
      <c r="A71" t="s">
        <v>51</v>
      </c>
      <c r="B71" s="5" t="s">
        <v>106</v>
      </c>
      <c r="C71" s="5" t="s">
        <v>679</v>
      </c>
      <c r="D71" t="s">
        <v>53</v>
      </c>
      <c r="E71" s="24" t="s">
        <v>680</v>
      </c>
      <c r="F71" s="25" t="s">
        <v>148</v>
      </c>
      <c r="G71" s="26">
        <v>80</v>
      </c>
      <c r="H71" s="25">
        <v>0</v>
      </c>
      <c r="I71" s="25">
        <f>ROUND(G71*H71,6)</f>
        <v>0</v>
      </c>
      <c r="L71" s="27">
        <v>0</v>
      </c>
      <c r="M71" s="22">
        <f>ROUND(ROUND(L71,2)*ROUND(G71,3),2)</f>
        <v>0</v>
      </c>
      <c r="N71" s="25" t="s">
        <v>170</v>
      </c>
      <c r="O71">
        <f>(M71*21)/100</f>
        <v>0</v>
      </c>
      <c r="P71" t="s">
        <v>27</v>
      </c>
    </row>
    <row r="72" spans="1:16" ht="12.75" customHeight="1" x14ac:dyDescent="0.2">
      <c r="A72" s="28" t="s">
        <v>57</v>
      </c>
      <c r="E72" s="29" t="s">
        <v>53</v>
      </c>
    </row>
    <row r="73" spans="1:16" ht="12.75" customHeight="1" x14ac:dyDescent="0.2">
      <c r="A73" s="28" t="s">
        <v>59</v>
      </c>
      <c r="E73" s="30" t="s">
        <v>681</v>
      </c>
    </row>
    <row r="74" spans="1:16" ht="38.25" customHeight="1" x14ac:dyDescent="0.2">
      <c r="E74" s="29" t="s">
        <v>682</v>
      </c>
    </row>
    <row r="75" spans="1:16" ht="12.75" customHeight="1" x14ac:dyDescent="0.2">
      <c r="A75" t="s">
        <v>51</v>
      </c>
      <c r="B75" s="5" t="s">
        <v>109</v>
      </c>
      <c r="C75" s="5" t="s">
        <v>683</v>
      </c>
      <c r="D75" t="s">
        <v>53</v>
      </c>
      <c r="E75" s="24" t="s">
        <v>684</v>
      </c>
      <c r="F75" s="25" t="s">
        <v>55</v>
      </c>
      <c r="G75" s="26">
        <v>33</v>
      </c>
      <c r="H75" s="25">
        <v>0</v>
      </c>
      <c r="I75" s="25">
        <f>ROUND(G75*H75,6)</f>
        <v>0</v>
      </c>
      <c r="L75" s="27">
        <v>0</v>
      </c>
      <c r="M75" s="22">
        <f>ROUND(ROUND(L75,2)*ROUND(G75,3),2)</f>
        <v>0</v>
      </c>
      <c r="N75" s="25" t="s">
        <v>170</v>
      </c>
      <c r="O75">
        <f>(M75*21)/100</f>
        <v>0</v>
      </c>
      <c r="P75" t="s">
        <v>27</v>
      </c>
    </row>
    <row r="76" spans="1:16" ht="12.75" customHeight="1" x14ac:dyDescent="0.2">
      <c r="A76" s="28" t="s">
        <v>57</v>
      </c>
      <c r="E76" s="29" t="s">
        <v>53</v>
      </c>
    </row>
    <row r="77" spans="1:16" ht="12.75" customHeight="1" x14ac:dyDescent="0.2">
      <c r="A77" s="28" t="s">
        <v>59</v>
      </c>
      <c r="E77" s="30" t="s">
        <v>685</v>
      </c>
    </row>
    <row r="78" spans="1:16" ht="114.75" customHeight="1" x14ac:dyDescent="0.2">
      <c r="E78" s="29" t="s">
        <v>686</v>
      </c>
    </row>
    <row r="79" spans="1:16" ht="12.75" customHeight="1" x14ac:dyDescent="0.2">
      <c r="A79" t="s">
        <v>51</v>
      </c>
      <c r="B79" s="5" t="s">
        <v>112</v>
      </c>
      <c r="C79" s="5" t="s">
        <v>687</v>
      </c>
      <c r="D79" t="s">
        <v>53</v>
      </c>
      <c r="E79" s="24" t="s">
        <v>688</v>
      </c>
      <c r="F79" s="25" t="s">
        <v>55</v>
      </c>
      <c r="G79" s="26">
        <v>1</v>
      </c>
      <c r="H79" s="25">
        <v>0</v>
      </c>
      <c r="I79" s="25">
        <f>ROUND(G79*H79,6)</f>
        <v>0</v>
      </c>
      <c r="L79" s="27">
        <v>0</v>
      </c>
      <c r="M79" s="22">
        <f>ROUND(ROUND(L79,2)*ROUND(G79,3),2)</f>
        <v>0</v>
      </c>
      <c r="N79" s="25" t="s">
        <v>170</v>
      </c>
      <c r="O79">
        <f>(M79*21)/100</f>
        <v>0</v>
      </c>
      <c r="P79" t="s">
        <v>27</v>
      </c>
    </row>
    <row r="80" spans="1:16" ht="12.75" customHeight="1" x14ac:dyDescent="0.2">
      <c r="A80" s="28" t="s">
        <v>57</v>
      </c>
      <c r="E80" s="29" t="s">
        <v>53</v>
      </c>
    </row>
    <row r="81" spans="1:16" ht="12.75" customHeight="1" x14ac:dyDescent="0.2">
      <c r="A81" s="28" t="s">
        <v>59</v>
      </c>
      <c r="E81" s="30" t="s">
        <v>689</v>
      </c>
    </row>
    <row r="82" spans="1:16" ht="114.75" customHeight="1" x14ac:dyDescent="0.2">
      <c r="E82" s="29" t="s">
        <v>686</v>
      </c>
    </row>
    <row r="83" spans="1:16" ht="12.75" customHeight="1" x14ac:dyDescent="0.2">
      <c r="A83" t="s">
        <v>51</v>
      </c>
      <c r="B83" s="5" t="s">
        <v>115</v>
      </c>
      <c r="C83" s="5" t="s">
        <v>690</v>
      </c>
      <c r="D83" t="s">
        <v>53</v>
      </c>
      <c r="E83" s="24" t="s">
        <v>691</v>
      </c>
      <c r="F83" s="25" t="s">
        <v>55</v>
      </c>
      <c r="G83" s="26">
        <v>30</v>
      </c>
      <c r="H83" s="25">
        <v>0</v>
      </c>
      <c r="I83" s="25">
        <f>ROUND(G83*H83,6)</f>
        <v>0</v>
      </c>
      <c r="L83" s="27">
        <v>0</v>
      </c>
      <c r="M83" s="22">
        <f>ROUND(ROUND(L83,2)*ROUND(G83,3),2)</f>
        <v>0</v>
      </c>
      <c r="N83" s="25" t="s">
        <v>170</v>
      </c>
      <c r="O83">
        <f>(M83*21)/100</f>
        <v>0</v>
      </c>
      <c r="P83" t="s">
        <v>27</v>
      </c>
    </row>
    <row r="84" spans="1:16" ht="12.75" customHeight="1" x14ac:dyDescent="0.2">
      <c r="A84" s="28" t="s">
        <v>57</v>
      </c>
      <c r="E84" s="29" t="s">
        <v>53</v>
      </c>
    </row>
    <row r="85" spans="1:16" ht="12.75" customHeight="1" x14ac:dyDescent="0.2">
      <c r="A85" s="28" t="s">
        <v>59</v>
      </c>
      <c r="E85" s="30" t="s">
        <v>692</v>
      </c>
    </row>
    <row r="86" spans="1:16" ht="63.75" customHeight="1" x14ac:dyDescent="0.2">
      <c r="E86" s="29" t="s">
        <v>693</v>
      </c>
    </row>
    <row r="87" spans="1:16" ht="12.75" customHeight="1" x14ac:dyDescent="0.2">
      <c r="A87" t="s">
        <v>51</v>
      </c>
      <c r="B87" s="5" t="s">
        <v>118</v>
      </c>
      <c r="C87" s="5" t="s">
        <v>694</v>
      </c>
      <c r="D87" t="s">
        <v>53</v>
      </c>
      <c r="E87" s="24" t="s">
        <v>695</v>
      </c>
      <c r="F87" s="25" t="s">
        <v>153</v>
      </c>
      <c r="G87" s="26">
        <v>10</v>
      </c>
      <c r="H87" s="25">
        <v>0</v>
      </c>
      <c r="I87" s="25">
        <f>ROUND(G87*H87,6)</f>
        <v>0</v>
      </c>
      <c r="L87" s="27">
        <v>0</v>
      </c>
      <c r="M87" s="22">
        <f>ROUND(ROUND(L87,2)*ROUND(G87,3),2)</f>
        <v>0</v>
      </c>
      <c r="N87" s="25" t="s">
        <v>170</v>
      </c>
      <c r="O87">
        <f>(M87*21)/100</f>
        <v>0</v>
      </c>
      <c r="P87" t="s">
        <v>27</v>
      </c>
    </row>
    <row r="88" spans="1:16" ht="12.75" customHeight="1" x14ac:dyDescent="0.2">
      <c r="A88" s="28" t="s">
        <v>57</v>
      </c>
      <c r="E88" s="29" t="s">
        <v>53</v>
      </c>
    </row>
    <row r="89" spans="1:16" ht="12.75" customHeight="1" x14ac:dyDescent="0.2">
      <c r="A89" s="28" t="s">
        <v>59</v>
      </c>
      <c r="E89" s="30" t="s">
        <v>696</v>
      </c>
    </row>
    <row r="90" spans="1:16" ht="76.5" customHeight="1" x14ac:dyDescent="0.2">
      <c r="E90" s="29" t="s">
        <v>490</v>
      </c>
    </row>
    <row r="91" spans="1:16" ht="12.75" customHeight="1" x14ac:dyDescent="0.2">
      <c r="A91" t="s">
        <v>51</v>
      </c>
      <c r="B91" s="5" t="s">
        <v>121</v>
      </c>
      <c r="C91" s="5" t="s">
        <v>487</v>
      </c>
      <c r="D91" t="s">
        <v>53</v>
      </c>
      <c r="E91" s="24" t="s">
        <v>488</v>
      </c>
      <c r="F91" s="25" t="s">
        <v>153</v>
      </c>
      <c r="G91" s="26">
        <v>1398.232</v>
      </c>
      <c r="H91" s="25">
        <v>0</v>
      </c>
      <c r="I91" s="25">
        <f>ROUND(G91*H91,6)</f>
        <v>0</v>
      </c>
      <c r="L91" s="27">
        <v>0</v>
      </c>
      <c r="M91" s="22">
        <f>ROUND(ROUND(L91,2)*ROUND(G91,3),2)</f>
        <v>0</v>
      </c>
      <c r="N91" s="25" t="s">
        <v>170</v>
      </c>
      <c r="O91">
        <f>(M91*21)/100</f>
        <v>0</v>
      </c>
      <c r="P91" t="s">
        <v>27</v>
      </c>
    </row>
    <row r="92" spans="1:16" ht="12.75" customHeight="1" x14ac:dyDescent="0.2">
      <c r="A92" s="28" t="s">
        <v>57</v>
      </c>
      <c r="E92" s="29" t="s">
        <v>53</v>
      </c>
    </row>
    <row r="93" spans="1:16" ht="12.75" customHeight="1" x14ac:dyDescent="0.2">
      <c r="A93" s="28" t="s">
        <v>59</v>
      </c>
      <c r="E93" s="30" t="s">
        <v>697</v>
      </c>
    </row>
    <row r="94" spans="1:16" ht="76.5" customHeight="1" x14ac:dyDescent="0.2">
      <c r="E94" s="29" t="s">
        <v>490</v>
      </c>
    </row>
    <row r="95" spans="1:16" ht="12.75" customHeight="1" x14ac:dyDescent="0.2">
      <c r="A95" t="s">
        <v>51</v>
      </c>
      <c r="B95" s="5" t="s">
        <v>125</v>
      </c>
      <c r="C95" s="5" t="s">
        <v>151</v>
      </c>
      <c r="D95" t="s">
        <v>53</v>
      </c>
      <c r="E95" s="24" t="s">
        <v>152</v>
      </c>
      <c r="F95" s="25" t="s">
        <v>153</v>
      </c>
      <c r="G95" s="26">
        <v>737.55200000000002</v>
      </c>
      <c r="H95" s="25">
        <v>0</v>
      </c>
      <c r="I95" s="25">
        <f>ROUND(G95*H95,6)</f>
        <v>0</v>
      </c>
      <c r="L95" s="27">
        <v>0</v>
      </c>
      <c r="M95" s="22">
        <f>ROUND(ROUND(L95,2)*ROUND(G95,3),2)</f>
        <v>0</v>
      </c>
      <c r="N95" s="25" t="s">
        <v>170</v>
      </c>
      <c r="O95">
        <f>(M95*21)/100</f>
        <v>0</v>
      </c>
      <c r="P95" t="s">
        <v>27</v>
      </c>
    </row>
    <row r="96" spans="1:16" ht="12.75" customHeight="1" x14ac:dyDescent="0.2">
      <c r="A96" s="28" t="s">
        <v>57</v>
      </c>
      <c r="E96" s="29" t="s">
        <v>53</v>
      </c>
    </row>
    <row r="97" spans="1:16" ht="12.75" customHeight="1" x14ac:dyDescent="0.2">
      <c r="A97" s="28" t="s">
        <v>59</v>
      </c>
      <c r="E97" s="30" t="s">
        <v>698</v>
      </c>
    </row>
    <row r="98" spans="1:16" ht="76.5" customHeight="1" x14ac:dyDescent="0.2">
      <c r="E98" s="29" t="s">
        <v>490</v>
      </c>
    </row>
    <row r="99" spans="1:16" ht="12.75" customHeight="1" x14ac:dyDescent="0.2">
      <c r="A99" t="s">
        <v>48</v>
      </c>
      <c r="C99" s="6" t="s">
        <v>71</v>
      </c>
      <c r="E99" s="23" t="s">
        <v>497</v>
      </c>
      <c r="J99" s="22">
        <f>0</f>
        <v>0</v>
      </c>
      <c r="K99" s="22">
        <f>0</f>
        <v>0</v>
      </c>
      <c r="L99" s="22">
        <f>0+L100+L104</f>
        <v>0</v>
      </c>
      <c r="M99" s="22">
        <f>0+M100+M104</f>
        <v>0</v>
      </c>
    </row>
    <row r="100" spans="1:16" ht="12.75" customHeight="1" x14ac:dyDescent="0.2">
      <c r="A100" t="s">
        <v>51</v>
      </c>
      <c r="B100" s="5" t="s">
        <v>129</v>
      </c>
      <c r="C100" s="5" t="s">
        <v>699</v>
      </c>
      <c r="D100" t="s">
        <v>53</v>
      </c>
      <c r="E100" s="24" t="s">
        <v>700</v>
      </c>
      <c r="F100" s="25" t="s">
        <v>128</v>
      </c>
      <c r="G100" s="26">
        <v>356.95800000000003</v>
      </c>
      <c r="H100" s="25">
        <v>0</v>
      </c>
      <c r="I100" s="25">
        <f>ROUND(G100*H100,6)</f>
        <v>0</v>
      </c>
      <c r="L100" s="27">
        <v>0</v>
      </c>
      <c r="M100" s="22">
        <f>ROUND(ROUND(L100,2)*ROUND(G100,3),2)</f>
        <v>0</v>
      </c>
      <c r="N100" s="25" t="s">
        <v>170</v>
      </c>
      <c r="O100">
        <f>(M100*21)/100</f>
        <v>0</v>
      </c>
      <c r="P100" t="s">
        <v>27</v>
      </c>
    </row>
    <row r="101" spans="1:16" ht="12.75" customHeight="1" x14ac:dyDescent="0.2">
      <c r="A101" s="28" t="s">
        <v>57</v>
      </c>
      <c r="E101" s="29" t="s">
        <v>53</v>
      </c>
    </row>
    <row r="102" spans="1:16" ht="12.75" customHeight="1" x14ac:dyDescent="0.2">
      <c r="A102" s="28" t="s">
        <v>59</v>
      </c>
      <c r="E102" s="30" t="s">
        <v>701</v>
      </c>
    </row>
    <row r="103" spans="1:16" ht="216.75" customHeight="1" x14ac:dyDescent="0.2">
      <c r="E103" s="29" t="s">
        <v>702</v>
      </c>
    </row>
    <row r="104" spans="1:16" ht="12.75" customHeight="1" x14ac:dyDescent="0.2">
      <c r="A104" t="s">
        <v>51</v>
      </c>
      <c r="B104" s="5" t="s">
        <v>133</v>
      </c>
      <c r="C104" s="5" t="s">
        <v>703</v>
      </c>
      <c r="D104" t="s">
        <v>53</v>
      </c>
      <c r="E104" s="24" t="s">
        <v>704</v>
      </c>
      <c r="F104" s="25" t="s">
        <v>128</v>
      </c>
      <c r="G104" s="26">
        <v>220.065</v>
      </c>
      <c r="H104" s="25">
        <v>0</v>
      </c>
      <c r="I104" s="25">
        <f>ROUND(G104*H104,6)</f>
        <v>0</v>
      </c>
      <c r="L104" s="27">
        <v>0</v>
      </c>
      <c r="M104" s="22">
        <f>ROUND(ROUND(L104,2)*ROUND(G104,3),2)</f>
        <v>0</v>
      </c>
      <c r="N104" s="25" t="s">
        <v>170</v>
      </c>
      <c r="O104">
        <f>(M104*21)/100</f>
        <v>0</v>
      </c>
      <c r="P104" t="s">
        <v>27</v>
      </c>
    </row>
    <row r="105" spans="1:16" ht="12.75" customHeight="1" x14ac:dyDescent="0.2">
      <c r="A105" s="28" t="s">
        <v>57</v>
      </c>
      <c r="E105" s="29" t="s">
        <v>53</v>
      </c>
    </row>
    <row r="106" spans="1:16" ht="12.75" customHeight="1" x14ac:dyDescent="0.2">
      <c r="A106" s="28" t="s">
        <v>59</v>
      </c>
      <c r="E106" s="30" t="s">
        <v>705</v>
      </c>
    </row>
    <row r="107" spans="1:16" ht="216.75" customHeight="1" x14ac:dyDescent="0.2">
      <c r="E107" s="29" t="s">
        <v>706</v>
      </c>
    </row>
    <row r="108" spans="1:16" ht="12.75" customHeight="1" x14ac:dyDescent="0.2">
      <c r="A108" t="s">
        <v>48</v>
      </c>
      <c r="C108" s="6" t="s">
        <v>81</v>
      </c>
      <c r="E108" s="23" t="s">
        <v>707</v>
      </c>
      <c r="J108" s="22">
        <f>0</f>
        <v>0</v>
      </c>
      <c r="K108" s="22">
        <f>0</f>
        <v>0</v>
      </c>
      <c r="L108" s="22">
        <f>0+L109+L113+L117+L121+L125+L129+L133+L137+L141+L145+L149+L153+L157+L161+L165+L169+L173+L177+L181+L185+L189</f>
        <v>0</v>
      </c>
      <c r="M108" s="22">
        <f>0+M109+M113+M117+M121+M125+M129+M133+M137+M141+M145+M149+M153+M157+M161+M165+M169+M173+M177+M181+M185+M189</f>
        <v>0</v>
      </c>
    </row>
    <row r="109" spans="1:16" ht="12.75" customHeight="1" x14ac:dyDescent="0.2">
      <c r="A109" t="s">
        <v>51</v>
      </c>
      <c r="B109" s="5" t="s">
        <v>136</v>
      </c>
      <c r="C109" s="5" t="s">
        <v>708</v>
      </c>
      <c r="D109" t="s">
        <v>53</v>
      </c>
      <c r="E109" s="24" t="s">
        <v>709</v>
      </c>
      <c r="F109" s="25" t="s">
        <v>128</v>
      </c>
      <c r="G109" s="26">
        <v>219.91499999999999</v>
      </c>
      <c r="H109" s="25">
        <v>0</v>
      </c>
      <c r="I109" s="25">
        <f>ROUND(G109*H109,6)</f>
        <v>0</v>
      </c>
      <c r="L109" s="27">
        <v>0</v>
      </c>
      <c r="M109" s="22">
        <f>ROUND(ROUND(L109,2)*ROUND(G109,3),2)</f>
        <v>0</v>
      </c>
      <c r="N109" s="25" t="s">
        <v>170</v>
      </c>
      <c r="O109">
        <f>(M109*21)/100</f>
        <v>0</v>
      </c>
      <c r="P109" t="s">
        <v>27</v>
      </c>
    </row>
    <row r="110" spans="1:16" ht="12.75" customHeight="1" x14ac:dyDescent="0.2">
      <c r="A110" s="28" t="s">
        <v>57</v>
      </c>
      <c r="E110" s="29" t="s">
        <v>53</v>
      </c>
    </row>
    <row r="111" spans="1:16" ht="12.75" customHeight="1" x14ac:dyDescent="0.2">
      <c r="A111" s="28" t="s">
        <v>59</v>
      </c>
      <c r="E111" s="30" t="s">
        <v>710</v>
      </c>
    </row>
    <row r="112" spans="1:16" ht="25.5" customHeight="1" x14ac:dyDescent="0.2">
      <c r="E112" s="29" t="s">
        <v>711</v>
      </c>
    </row>
    <row r="113" spans="1:16" ht="12.75" customHeight="1" x14ac:dyDescent="0.2">
      <c r="A113" t="s">
        <v>51</v>
      </c>
      <c r="B113" s="5" t="s">
        <v>139</v>
      </c>
      <c r="C113" s="5" t="s">
        <v>712</v>
      </c>
      <c r="D113" t="s">
        <v>53</v>
      </c>
      <c r="E113" s="24" t="s">
        <v>713</v>
      </c>
      <c r="F113" s="25" t="s">
        <v>128</v>
      </c>
      <c r="G113" s="26">
        <v>0.88</v>
      </c>
      <c r="H113" s="25">
        <v>0</v>
      </c>
      <c r="I113" s="25">
        <f>ROUND(G113*H113,6)</f>
        <v>0</v>
      </c>
      <c r="L113" s="27">
        <v>0</v>
      </c>
      <c r="M113" s="22">
        <f>ROUND(ROUND(L113,2)*ROUND(G113,3),2)</f>
        <v>0</v>
      </c>
      <c r="N113" s="25" t="s">
        <v>170</v>
      </c>
      <c r="O113">
        <f>(M113*21)/100</f>
        <v>0</v>
      </c>
      <c r="P113" t="s">
        <v>27</v>
      </c>
    </row>
    <row r="114" spans="1:16" ht="12.75" customHeight="1" x14ac:dyDescent="0.2">
      <c r="A114" s="28" t="s">
        <v>57</v>
      </c>
      <c r="E114" s="29" t="s">
        <v>53</v>
      </c>
    </row>
    <row r="115" spans="1:16" ht="12.75" customHeight="1" x14ac:dyDescent="0.2">
      <c r="A115" s="28" t="s">
        <v>59</v>
      </c>
      <c r="E115" s="30" t="s">
        <v>714</v>
      </c>
    </row>
    <row r="116" spans="1:16" ht="216.75" customHeight="1" x14ac:dyDescent="0.2">
      <c r="E116" s="29" t="s">
        <v>715</v>
      </c>
    </row>
    <row r="117" spans="1:16" ht="12.75" customHeight="1" x14ac:dyDescent="0.2">
      <c r="A117" t="s">
        <v>51</v>
      </c>
      <c r="B117" s="5" t="s">
        <v>142</v>
      </c>
      <c r="C117" s="5" t="s">
        <v>716</v>
      </c>
      <c r="D117" t="s">
        <v>53</v>
      </c>
      <c r="E117" s="24" t="s">
        <v>717</v>
      </c>
      <c r="F117" s="25" t="s">
        <v>128</v>
      </c>
      <c r="G117" s="26">
        <v>60.15</v>
      </c>
      <c r="H117" s="25">
        <v>0</v>
      </c>
      <c r="I117" s="25">
        <f>ROUND(G117*H117,6)</f>
        <v>0</v>
      </c>
      <c r="L117" s="27">
        <v>0</v>
      </c>
      <c r="M117" s="22">
        <f>ROUND(ROUND(L117,2)*ROUND(G117,3),2)</f>
        <v>0</v>
      </c>
      <c r="N117" s="25" t="s">
        <v>170</v>
      </c>
      <c r="O117">
        <f>(M117*21)/100</f>
        <v>0</v>
      </c>
      <c r="P117" t="s">
        <v>27</v>
      </c>
    </row>
    <row r="118" spans="1:16" ht="12.75" customHeight="1" x14ac:dyDescent="0.2">
      <c r="A118" s="28" t="s">
        <v>57</v>
      </c>
      <c r="E118" s="29" t="s">
        <v>53</v>
      </c>
    </row>
    <row r="119" spans="1:16" ht="12.75" customHeight="1" x14ac:dyDescent="0.2">
      <c r="A119" s="28" t="s">
        <v>59</v>
      </c>
      <c r="E119" s="30" t="s">
        <v>718</v>
      </c>
    </row>
    <row r="120" spans="1:16" ht="216.75" customHeight="1" x14ac:dyDescent="0.2">
      <c r="E120" s="29" t="s">
        <v>715</v>
      </c>
    </row>
    <row r="121" spans="1:16" ht="12.75" customHeight="1" x14ac:dyDescent="0.2">
      <c r="A121" t="s">
        <v>51</v>
      </c>
      <c r="B121" s="5" t="s">
        <v>145</v>
      </c>
      <c r="C121" s="5" t="s">
        <v>719</v>
      </c>
      <c r="D121" t="s">
        <v>53</v>
      </c>
      <c r="E121" s="24" t="s">
        <v>720</v>
      </c>
      <c r="F121" s="25" t="s">
        <v>128</v>
      </c>
      <c r="G121" s="26">
        <v>7.2</v>
      </c>
      <c r="H121" s="25">
        <v>0</v>
      </c>
      <c r="I121" s="25">
        <f>ROUND(G121*H121,6)</f>
        <v>0</v>
      </c>
      <c r="L121" s="27">
        <v>0</v>
      </c>
      <c r="M121" s="22">
        <f>ROUND(ROUND(L121,2)*ROUND(G121,3),2)</f>
        <v>0</v>
      </c>
      <c r="N121" s="25" t="s">
        <v>170</v>
      </c>
      <c r="O121">
        <f>(M121*21)/100</f>
        <v>0</v>
      </c>
      <c r="P121" t="s">
        <v>27</v>
      </c>
    </row>
    <row r="122" spans="1:16" ht="12.75" customHeight="1" x14ac:dyDescent="0.2">
      <c r="A122" s="28" t="s">
        <v>57</v>
      </c>
      <c r="E122" s="29" t="s">
        <v>53</v>
      </c>
    </row>
    <row r="123" spans="1:16" ht="12.75" customHeight="1" x14ac:dyDescent="0.2">
      <c r="A123" s="28" t="s">
        <v>59</v>
      </c>
      <c r="E123" s="30" t="s">
        <v>721</v>
      </c>
    </row>
    <row r="124" spans="1:16" ht="216.75" customHeight="1" x14ac:dyDescent="0.2">
      <c r="E124" s="29" t="s">
        <v>715</v>
      </c>
    </row>
    <row r="125" spans="1:16" ht="12.75" customHeight="1" x14ac:dyDescent="0.2">
      <c r="A125" t="s">
        <v>51</v>
      </c>
      <c r="B125" s="5" t="s">
        <v>150</v>
      </c>
      <c r="C125" s="5" t="s">
        <v>722</v>
      </c>
      <c r="D125" t="s">
        <v>53</v>
      </c>
      <c r="E125" s="24" t="s">
        <v>723</v>
      </c>
      <c r="F125" s="25" t="s">
        <v>128</v>
      </c>
      <c r="G125" s="26">
        <v>130</v>
      </c>
      <c r="H125" s="25">
        <v>0</v>
      </c>
      <c r="I125" s="25">
        <f>ROUND(G125*H125,6)</f>
        <v>0</v>
      </c>
      <c r="L125" s="27">
        <v>0</v>
      </c>
      <c r="M125" s="22">
        <f>ROUND(ROUND(L125,2)*ROUND(G125,3),2)</f>
        <v>0</v>
      </c>
      <c r="N125" s="25" t="s">
        <v>170</v>
      </c>
      <c r="O125">
        <f>(M125*21)/100</f>
        <v>0</v>
      </c>
      <c r="P125" t="s">
        <v>27</v>
      </c>
    </row>
    <row r="126" spans="1:16" ht="12.75" customHeight="1" x14ac:dyDescent="0.2">
      <c r="A126" s="28" t="s">
        <v>57</v>
      </c>
      <c r="E126" s="29" t="s">
        <v>53</v>
      </c>
    </row>
    <row r="127" spans="1:16" ht="12.75" customHeight="1" x14ac:dyDescent="0.2">
      <c r="A127" s="28" t="s">
        <v>59</v>
      </c>
      <c r="E127" s="30" t="s">
        <v>724</v>
      </c>
    </row>
    <row r="128" spans="1:16" ht="25.5" customHeight="1" x14ac:dyDescent="0.2">
      <c r="E128" s="29" t="s">
        <v>725</v>
      </c>
    </row>
    <row r="129" spans="1:16" ht="12.75" customHeight="1" x14ac:dyDescent="0.2">
      <c r="A129" t="s">
        <v>51</v>
      </c>
      <c r="B129" s="5" t="s">
        <v>154</v>
      </c>
      <c r="C129" s="5" t="s">
        <v>726</v>
      </c>
      <c r="D129" t="s">
        <v>53</v>
      </c>
      <c r="E129" s="24" t="s">
        <v>727</v>
      </c>
      <c r="F129" s="25" t="s">
        <v>128</v>
      </c>
      <c r="G129" s="26">
        <v>195</v>
      </c>
      <c r="H129" s="25">
        <v>0</v>
      </c>
      <c r="I129" s="25">
        <f>ROUND(G129*H129,6)</f>
        <v>0</v>
      </c>
      <c r="L129" s="27">
        <v>0</v>
      </c>
      <c r="M129" s="22">
        <f>ROUND(ROUND(L129,2)*ROUND(G129,3),2)</f>
        <v>0</v>
      </c>
      <c r="N129" s="25" t="s">
        <v>170</v>
      </c>
      <c r="O129">
        <f>(M129*21)/100</f>
        <v>0</v>
      </c>
      <c r="P129" t="s">
        <v>27</v>
      </c>
    </row>
    <row r="130" spans="1:16" ht="12.75" customHeight="1" x14ac:dyDescent="0.2">
      <c r="A130" s="28" t="s">
        <v>57</v>
      </c>
      <c r="E130" s="29" t="s">
        <v>53</v>
      </c>
    </row>
    <row r="131" spans="1:16" ht="12.75" customHeight="1" x14ac:dyDescent="0.2">
      <c r="A131" s="28" t="s">
        <v>59</v>
      </c>
      <c r="E131" s="30" t="s">
        <v>728</v>
      </c>
    </row>
    <row r="132" spans="1:16" ht="25.5" customHeight="1" x14ac:dyDescent="0.2">
      <c r="E132" s="29" t="s">
        <v>711</v>
      </c>
    </row>
    <row r="133" spans="1:16" ht="12.75" customHeight="1" x14ac:dyDescent="0.2">
      <c r="A133" t="s">
        <v>51</v>
      </c>
      <c r="B133" s="5" t="s">
        <v>157</v>
      </c>
      <c r="C133" s="5" t="s">
        <v>729</v>
      </c>
      <c r="D133" t="s">
        <v>53</v>
      </c>
      <c r="E133" s="24" t="s">
        <v>730</v>
      </c>
      <c r="F133" s="25" t="s">
        <v>128</v>
      </c>
      <c r="G133" s="26">
        <v>4.5</v>
      </c>
      <c r="H133" s="25">
        <v>0</v>
      </c>
      <c r="I133" s="25">
        <f>ROUND(G133*H133,6)</f>
        <v>0</v>
      </c>
      <c r="L133" s="27">
        <v>0</v>
      </c>
      <c r="M133" s="22">
        <f>ROUND(ROUND(L133,2)*ROUND(G133,3),2)</f>
        <v>0</v>
      </c>
      <c r="N133" s="25" t="s">
        <v>170</v>
      </c>
      <c r="O133">
        <f>(M133*21)/100</f>
        <v>0</v>
      </c>
      <c r="P133" t="s">
        <v>27</v>
      </c>
    </row>
    <row r="134" spans="1:16" ht="12.75" customHeight="1" x14ac:dyDescent="0.2">
      <c r="A134" s="28" t="s">
        <v>57</v>
      </c>
      <c r="E134" s="29" t="s">
        <v>53</v>
      </c>
    </row>
    <row r="135" spans="1:16" ht="12.75" customHeight="1" x14ac:dyDescent="0.2">
      <c r="A135" s="28" t="s">
        <v>59</v>
      </c>
      <c r="E135" s="30" t="s">
        <v>731</v>
      </c>
    </row>
    <row r="136" spans="1:16" ht="25.5" customHeight="1" x14ac:dyDescent="0.2">
      <c r="E136" s="29" t="s">
        <v>711</v>
      </c>
    </row>
    <row r="137" spans="1:16" ht="12.75" customHeight="1" x14ac:dyDescent="0.2">
      <c r="A137" t="s">
        <v>51</v>
      </c>
      <c r="B137" s="5" t="s">
        <v>342</v>
      </c>
      <c r="C137" s="5" t="s">
        <v>732</v>
      </c>
      <c r="D137" t="s">
        <v>53</v>
      </c>
      <c r="E137" s="24" t="s">
        <v>733</v>
      </c>
      <c r="F137" s="25" t="s">
        <v>148</v>
      </c>
      <c r="G137" s="26">
        <v>420</v>
      </c>
      <c r="H137" s="25">
        <v>0</v>
      </c>
      <c r="I137" s="25">
        <f>ROUND(G137*H137,6)</f>
        <v>0</v>
      </c>
      <c r="L137" s="27">
        <v>0</v>
      </c>
      <c r="M137" s="22">
        <f>ROUND(ROUND(L137,2)*ROUND(G137,3),2)</f>
        <v>0</v>
      </c>
      <c r="N137" s="25" t="s">
        <v>170</v>
      </c>
      <c r="O137">
        <f>(M137*21)/100</f>
        <v>0</v>
      </c>
      <c r="P137" t="s">
        <v>27</v>
      </c>
    </row>
    <row r="138" spans="1:16" ht="12.75" customHeight="1" x14ac:dyDescent="0.2">
      <c r="A138" s="28" t="s">
        <v>57</v>
      </c>
      <c r="E138" s="29" t="s">
        <v>53</v>
      </c>
    </row>
    <row r="139" spans="1:16" ht="12.75" customHeight="1" x14ac:dyDescent="0.2">
      <c r="A139" s="28" t="s">
        <v>59</v>
      </c>
      <c r="E139" s="30" t="s">
        <v>734</v>
      </c>
    </row>
    <row r="140" spans="1:16" ht="12.75" customHeight="1" x14ac:dyDescent="0.2">
      <c r="E140" s="29" t="s">
        <v>735</v>
      </c>
    </row>
    <row r="141" spans="1:16" ht="12.75" customHeight="1" x14ac:dyDescent="0.2">
      <c r="A141" t="s">
        <v>51</v>
      </c>
      <c r="B141" s="5" t="s">
        <v>345</v>
      </c>
      <c r="C141" s="5" t="s">
        <v>736</v>
      </c>
      <c r="D141" t="s">
        <v>53</v>
      </c>
      <c r="E141" s="24" t="s">
        <v>737</v>
      </c>
      <c r="F141" s="25" t="s">
        <v>148</v>
      </c>
      <c r="G141" s="26">
        <v>598</v>
      </c>
      <c r="H141" s="25">
        <v>0</v>
      </c>
      <c r="I141" s="25">
        <f>ROUND(G141*H141,6)</f>
        <v>0</v>
      </c>
      <c r="L141" s="27">
        <v>0</v>
      </c>
      <c r="M141" s="22">
        <f>ROUND(ROUND(L141,2)*ROUND(G141,3),2)</f>
        <v>0</v>
      </c>
      <c r="N141" s="25" t="s">
        <v>170</v>
      </c>
      <c r="O141">
        <f>(M141*21)/100</f>
        <v>0</v>
      </c>
      <c r="P141" t="s">
        <v>27</v>
      </c>
    </row>
    <row r="142" spans="1:16" ht="12.75" customHeight="1" x14ac:dyDescent="0.2">
      <c r="A142" s="28" t="s">
        <v>57</v>
      </c>
      <c r="E142" s="29" t="s">
        <v>53</v>
      </c>
    </row>
    <row r="143" spans="1:16" ht="12.75" customHeight="1" x14ac:dyDescent="0.2">
      <c r="A143" s="28" t="s">
        <v>59</v>
      </c>
      <c r="E143" s="30" t="s">
        <v>738</v>
      </c>
    </row>
    <row r="144" spans="1:16" ht="102" customHeight="1" x14ac:dyDescent="0.2">
      <c r="E144" s="29" t="s">
        <v>739</v>
      </c>
    </row>
    <row r="145" spans="1:16" ht="12.75" customHeight="1" x14ac:dyDescent="0.2">
      <c r="A145" t="s">
        <v>51</v>
      </c>
      <c r="B145" s="5" t="s">
        <v>348</v>
      </c>
      <c r="C145" s="5" t="s">
        <v>740</v>
      </c>
      <c r="D145" t="s">
        <v>53</v>
      </c>
      <c r="E145" s="24" t="s">
        <v>741</v>
      </c>
      <c r="F145" s="25" t="s">
        <v>132</v>
      </c>
      <c r="G145" s="26">
        <v>102.5</v>
      </c>
      <c r="H145" s="25">
        <v>0</v>
      </c>
      <c r="I145" s="25">
        <f>ROUND(G145*H145,6)</f>
        <v>0</v>
      </c>
      <c r="L145" s="27">
        <v>0</v>
      </c>
      <c r="M145" s="22">
        <f>ROUND(ROUND(L145,2)*ROUND(G145,3),2)</f>
        <v>0</v>
      </c>
      <c r="N145" s="25" t="s">
        <v>170</v>
      </c>
      <c r="O145">
        <f>(M145*21)/100</f>
        <v>0</v>
      </c>
      <c r="P145" t="s">
        <v>27</v>
      </c>
    </row>
    <row r="146" spans="1:16" ht="12.75" customHeight="1" x14ac:dyDescent="0.2">
      <c r="A146" s="28" t="s">
        <v>57</v>
      </c>
      <c r="E146" s="29" t="s">
        <v>53</v>
      </c>
    </row>
    <row r="147" spans="1:16" ht="12.75" customHeight="1" x14ac:dyDescent="0.2">
      <c r="A147" s="28" t="s">
        <v>59</v>
      </c>
      <c r="E147" s="30" t="s">
        <v>742</v>
      </c>
    </row>
    <row r="148" spans="1:16" ht="153" customHeight="1" x14ac:dyDescent="0.2">
      <c r="E148" s="29" t="s">
        <v>743</v>
      </c>
    </row>
    <row r="149" spans="1:16" ht="12.75" customHeight="1" x14ac:dyDescent="0.2">
      <c r="A149" t="s">
        <v>51</v>
      </c>
      <c r="B149" s="5" t="s">
        <v>351</v>
      </c>
      <c r="C149" s="5" t="s">
        <v>744</v>
      </c>
      <c r="D149" t="s">
        <v>53</v>
      </c>
      <c r="E149" s="24" t="s">
        <v>745</v>
      </c>
      <c r="F149" s="25" t="s">
        <v>132</v>
      </c>
      <c r="G149" s="26">
        <v>18</v>
      </c>
      <c r="H149" s="25">
        <v>0</v>
      </c>
      <c r="I149" s="25">
        <f>ROUND(G149*H149,6)</f>
        <v>0</v>
      </c>
      <c r="L149" s="27">
        <v>0</v>
      </c>
      <c r="M149" s="22">
        <f>ROUND(ROUND(L149,2)*ROUND(G149,3),2)</f>
        <v>0</v>
      </c>
      <c r="N149" s="25" t="s">
        <v>170</v>
      </c>
      <c r="O149">
        <f>(M149*21)/100</f>
        <v>0</v>
      </c>
      <c r="P149" t="s">
        <v>27</v>
      </c>
    </row>
    <row r="150" spans="1:16" ht="12.75" customHeight="1" x14ac:dyDescent="0.2">
      <c r="A150" s="28" t="s">
        <v>57</v>
      </c>
      <c r="E150" s="29" t="s">
        <v>53</v>
      </c>
    </row>
    <row r="151" spans="1:16" ht="12.75" customHeight="1" x14ac:dyDescent="0.2">
      <c r="A151" s="28" t="s">
        <v>59</v>
      </c>
      <c r="E151" s="30" t="s">
        <v>746</v>
      </c>
    </row>
    <row r="152" spans="1:16" ht="165.75" customHeight="1" x14ac:dyDescent="0.2">
      <c r="E152" s="29" t="s">
        <v>747</v>
      </c>
    </row>
    <row r="153" spans="1:16" ht="12.75" customHeight="1" x14ac:dyDescent="0.2">
      <c r="A153" t="s">
        <v>51</v>
      </c>
      <c r="B153" s="5" t="s">
        <v>354</v>
      </c>
      <c r="C153" s="5" t="s">
        <v>748</v>
      </c>
      <c r="D153" t="s">
        <v>53</v>
      </c>
      <c r="E153" s="24" t="s">
        <v>749</v>
      </c>
      <c r="F153" s="25" t="s">
        <v>132</v>
      </c>
      <c r="G153" s="26">
        <v>111.5</v>
      </c>
      <c r="H153" s="25">
        <v>0</v>
      </c>
      <c r="I153" s="25">
        <f>ROUND(G153*H153,6)</f>
        <v>0</v>
      </c>
      <c r="L153" s="27">
        <v>0</v>
      </c>
      <c r="M153" s="22">
        <f>ROUND(ROUND(L153,2)*ROUND(G153,3),2)</f>
        <v>0</v>
      </c>
      <c r="N153" s="25" t="s">
        <v>170</v>
      </c>
      <c r="O153">
        <f>(M153*21)/100</f>
        <v>0</v>
      </c>
      <c r="P153" t="s">
        <v>27</v>
      </c>
    </row>
    <row r="154" spans="1:16" ht="12.75" customHeight="1" x14ac:dyDescent="0.2">
      <c r="A154" s="28" t="s">
        <v>57</v>
      </c>
      <c r="E154" s="29" t="s">
        <v>53</v>
      </c>
    </row>
    <row r="155" spans="1:16" ht="12.75" customHeight="1" x14ac:dyDescent="0.2">
      <c r="A155" s="28" t="s">
        <v>59</v>
      </c>
      <c r="E155" s="30" t="s">
        <v>750</v>
      </c>
    </row>
    <row r="156" spans="1:16" ht="165.75" customHeight="1" x14ac:dyDescent="0.2">
      <c r="E156" s="29" t="s">
        <v>747</v>
      </c>
    </row>
    <row r="157" spans="1:16" ht="12.75" customHeight="1" x14ac:dyDescent="0.2">
      <c r="A157" t="s">
        <v>51</v>
      </c>
      <c r="B157" s="5" t="s">
        <v>357</v>
      </c>
      <c r="C157" s="5" t="s">
        <v>751</v>
      </c>
      <c r="D157" t="s">
        <v>53</v>
      </c>
      <c r="E157" s="24" t="s">
        <v>752</v>
      </c>
      <c r="F157" s="25" t="s">
        <v>55</v>
      </c>
      <c r="G157" s="26">
        <v>3</v>
      </c>
      <c r="H157" s="25">
        <v>0</v>
      </c>
      <c r="I157" s="25">
        <f>ROUND(G157*H157,6)</f>
        <v>0</v>
      </c>
      <c r="L157" s="27">
        <v>0</v>
      </c>
      <c r="M157" s="22">
        <f>ROUND(ROUND(L157,2)*ROUND(G157,3),2)</f>
        <v>0</v>
      </c>
      <c r="N157" s="25" t="s">
        <v>170</v>
      </c>
      <c r="O157">
        <f>(M157*21)/100</f>
        <v>0</v>
      </c>
      <c r="P157" t="s">
        <v>27</v>
      </c>
    </row>
    <row r="158" spans="1:16" ht="12.75" customHeight="1" x14ac:dyDescent="0.2">
      <c r="A158" s="28" t="s">
        <v>57</v>
      </c>
      <c r="E158" s="29" t="s">
        <v>53</v>
      </c>
    </row>
    <row r="159" spans="1:16" ht="12.75" customHeight="1" x14ac:dyDescent="0.2">
      <c r="A159" s="28" t="s">
        <v>59</v>
      </c>
      <c r="E159" s="30" t="s">
        <v>753</v>
      </c>
    </row>
    <row r="160" spans="1:16" ht="76.5" customHeight="1" x14ac:dyDescent="0.2">
      <c r="E160" s="29" t="s">
        <v>754</v>
      </c>
    </row>
    <row r="161" spans="1:16" ht="12.75" customHeight="1" x14ac:dyDescent="0.2">
      <c r="A161" t="s">
        <v>51</v>
      </c>
      <c r="B161" s="5" t="s">
        <v>360</v>
      </c>
      <c r="C161" s="5" t="s">
        <v>755</v>
      </c>
      <c r="D161" t="s">
        <v>53</v>
      </c>
      <c r="E161" s="24" t="s">
        <v>756</v>
      </c>
      <c r="F161" s="25" t="s">
        <v>55</v>
      </c>
      <c r="G161" s="26">
        <v>4</v>
      </c>
      <c r="H161" s="25">
        <v>0</v>
      </c>
      <c r="I161" s="25">
        <f>ROUND(G161*H161,6)</f>
        <v>0</v>
      </c>
      <c r="L161" s="27">
        <v>0</v>
      </c>
      <c r="M161" s="22">
        <f>ROUND(ROUND(L161,2)*ROUND(G161,3),2)</f>
        <v>0</v>
      </c>
      <c r="N161" s="25" t="s">
        <v>170</v>
      </c>
      <c r="O161">
        <f>(M161*21)/100</f>
        <v>0</v>
      </c>
      <c r="P161" t="s">
        <v>27</v>
      </c>
    </row>
    <row r="162" spans="1:16" ht="12.75" customHeight="1" x14ac:dyDescent="0.2">
      <c r="A162" s="28" t="s">
        <v>57</v>
      </c>
      <c r="E162" s="29" t="s">
        <v>53</v>
      </c>
    </row>
    <row r="163" spans="1:16" ht="12.75" customHeight="1" x14ac:dyDescent="0.2">
      <c r="A163" s="28" t="s">
        <v>59</v>
      </c>
      <c r="E163" s="30" t="s">
        <v>757</v>
      </c>
    </row>
    <row r="164" spans="1:16" ht="76.5" customHeight="1" x14ac:dyDescent="0.2">
      <c r="E164" s="29" t="s">
        <v>754</v>
      </c>
    </row>
    <row r="165" spans="1:16" ht="12.75" customHeight="1" x14ac:dyDescent="0.2">
      <c r="A165" t="s">
        <v>51</v>
      </c>
      <c r="B165" s="5" t="s">
        <v>363</v>
      </c>
      <c r="C165" s="5" t="s">
        <v>758</v>
      </c>
      <c r="D165" t="s">
        <v>53</v>
      </c>
      <c r="E165" s="24" t="s">
        <v>759</v>
      </c>
      <c r="F165" s="25" t="s">
        <v>132</v>
      </c>
      <c r="G165" s="26">
        <v>11</v>
      </c>
      <c r="H165" s="25">
        <v>0</v>
      </c>
      <c r="I165" s="25">
        <f>ROUND(G165*H165,6)</f>
        <v>0</v>
      </c>
      <c r="L165" s="27">
        <v>0</v>
      </c>
      <c r="M165" s="22">
        <f>ROUND(ROUND(L165,2)*ROUND(G165,3),2)</f>
        <v>0</v>
      </c>
      <c r="N165" s="25" t="s">
        <v>170</v>
      </c>
      <c r="O165">
        <f>(M165*21)/100</f>
        <v>0</v>
      </c>
      <c r="P165" t="s">
        <v>27</v>
      </c>
    </row>
    <row r="166" spans="1:16" ht="12.75" customHeight="1" x14ac:dyDescent="0.2">
      <c r="A166" s="28" t="s">
        <v>57</v>
      </c>
      <c r="E166" s="29" t="s">
        <v>53</v>
      </c>
    </row>
    <row r="167" spans="1:16" ht="12.75" customHeight="1" x14ac:dyDescent="0.2">
      <c r="A167" s="28" t="s">
        <v>59</v>
      </c>
      <c r="E167" s="30" t="s">
        <v>760</v>
      </c>
    </row>
    <row r="168" spans="1:16" ht="89.25" customHeight="1" x14ac:dyDescent="0.2">
      <c r="E168" s="29" t="s">
        <v>761</v>
      </c>
    </row>
    <row r="169" spans="1:16" ht="12.75" customHeight="1" x14ac:dyDescent="0.2">
      <c r="A169" t="s">
        <v>51</v>
      </c>
      <c r="B169" s="5" t="s">
        <v>367</v>
      </c>
      <c r="C169" s="5" t="s">
        <v>762</v>
      </c>
      <c r="D169" t="s">
        <v>53</v>
      </c>
      <c r="E169" s="24" t="s">
        <v>763</v>
      </c>
      <c r="F169" s="25" t="s">
        <v>132</v>
      </c>
      <c r="G169" s="26">
        <v>260</v>
      </c>
      <c r="H169" s="25">
        <v>0</v>
      </c>
      <c r="I169" s="25">
        <f>ROUND(G169*H169,6)</f>
        <v>0</v>
      </c>
      <c r="L169" s="27">
        <v>0</v>
      </c>
      <c r="M169" s="22">
        <f>ROUND(ROUND(L169,2)*ROUND(G169,3),2)</f>
        <v>0</v>
      </c>
      <c r="N169" s="25" t="s">
        <v>172</v>
      </c>
      <c r="O169">
        <f>(M169*21)/100</f>
        <v>0</v>
      </c>
      <c r="P169" t="s">
        <v>27</v>
      </c>
    </row>
    <row r="170" spans="1:16" ht="12.75" customHeight="1" x14ac:dyDescent="0.2">
      <c r="A170" s="28" t="s">
        <v>57</v>
      </c>
      <c r="E170" s="29" t="s">
        <v>53</v>
      </c>
    </row>
    <row r="171" spans="1:16" ht="12.75" customHeight="1" x14ac:dyDescent="0.2">
      <c r="A171" s="28" t="s">
        <v>59</v>
      </c>
      <c r="E171" s="30" t="s">
        <v>764</v>
      </c>
    </row>
    <row r="172" spans="1:16" ht="102" customHeight="1" x14ac:dyDescent="0.2">
      <c r="E172" s="29" t="s">
        <v>765</v>
      </c>
    </row>
    <row r="173" spans="1:16" ht="12.75" customHeight="1" x14ac:dyDescent="0.2">
      <c r="A173" t="s">
        <v>51</v>
      </c>
      <c r="B173" s="5" t="s">
        <v>370</v>
      </c>
      <c r="C173" s="5" t="s">
        <v>766</v>
      </c>
      <c r="D173" t="s">
        <v>53</v>
      </c>
      <c r="E173" s="24" t="s">
        <v>767</v>
      </c>
      <c r="F173" s="25" t="s">
        <v>55</v>
      </c>
      <c r="G173" s="26">
        <v>2</v>
      </c>
      <c r="H173" s="25">
        <v>0</v>
      </c>
      <c r="I173" s="25">
        <f>ROUND(G173*H173,6)</f>
        <v>0</v>
      </c>
      <c r="L173" s="27">
        <v>0</v>
      </c>
      <c r="M173" s="22">
        <f>ROUND(ROUND(L173,2)*ROUND(G173,3),2)</f>
        <v>0</v>
      </c>
      <c r="N173" s="25" t="s">
        <v>170</v>
      </c>
      <c r="O173">
        <f>(M173*21)/100</f>
        <v>0</v>
      </c>
      <c r="P173" t="s">
        <v>27</v>
      </c>
    </row>
    <row r="174" spans="1:16" ht="12.75" customHeight="1" x14ac:dyDescent="0.2">
      <c r="A174" s="28" t="s">
        <v>57</v>
      </c>
      <c r="E174" s="29" t="s">
        <v>53</v>
      </c>
    </row>
    <row r="175" spans="1:16" ht="12.75" customHeight="1" x14ac:dyDescent="0.2">
      <c r="A175" s="28" t="s">
        <v>59</v>
      </c>
      <c r="E175" s="30" t="s">
        <v>768</v>
      </c>
    </row>
    <row r="176" spans="1:16" ht="153" customHeight="1" x14ac:dyDescent="0.2">
      <c r="E176" s="29" t="s">
        <v>769</v>
      </c>
    </row>
    <row r="177" spans="1:16" ht="12.75" customHeight="1" x14ac:dyDescent="0.2">
      <c r="A177" t="s">
        <v>51</v>
      </c>
      <c r="B177" s="5" t="s">
        <v>374</v>
      </c>
      <c r="C177" s="5" t="s">
        <v>770</v>
      </c>
      <c r="D177" t="s">
        <v>53</v>
      </c>
      <c r="E177" s="24" t="s">
        <v>771</v>
      </c>
      <c r="F177" s="25" t="s">
        <v>128</v>
      </c>
      <c r="G177" s="26">
        <v>0.9</v>
      </c>
      <c r="H177" s="25">
        <v>0</v>
      </c>
      <c r="I177" s="25">
        <f>ROUND(G177*H177,6)</f>
        <v>0</v>
      </c>
      <c r="L177" s="27">
        <v>0</v>
      </c>
      <c r="M177" s="22">
        <f>ROUND(ROUND(L177,2)*ROUND(G177,3),2)</f>
        <v>0</v>
      </c>
      <c r="N177" s="25" t="s">
        <v>170</v>
      </c>
      <c r="O177">
        <f>(M177*21)/100</f>
        <v>0</v>
      </c>
      <c r="P177" t="s">
        <v>27</v>
      </c>
    </row>
    <row r="178" spans="1:16" ht="12.75" customHeight="1" x14ac:dyDescent="0.2">
      <c r="A178" s="28" t="s">
        <v>57</v>
      </c>
      <c r="E178" s="29" t="s">
        <v>53</v>
      </c>
    </row>
    <row r="179" spans="1:16" ht="12.75" customHeight="1" x14ac:dyDescent="0.2">
      <c r="A179" s="28" t="s">
        <v>59</v>
      </c>
      <c r="E179" s="30" t="s">
        <v>772</v>
      </c>
    </row>
    <row r="180" spans="1:16" ht="102" customHeight="1" x14ac:dyDescent="0.2">
      <c r="E180" s="29" t="s">
        <v>773</v>
      </c>
    </row>
    <row r="181" spans="1:16" ht="12.75" customHeight="1" x14ac:dyDescent="0.2">
      <c r="A181" t="s">
        <v>51</v>
      </c>
      <c r="B181" s="5" t="s">
        <v>377</v>
      </c>
      <c r="C181" s="5" t="s">
        <v>774</v>
      </c>
      <c r="D181" t="s">
        <v>53</v>
      </c>
      <c r="E181" s="24" t="s">
        <v>775</v>
      </c>
      <c r="F181" s="25" t="s">
        <v>55</v>
      </c>
      <c r="G181" s="26">
        <v>1</v>
      </c>
      <c r="H181" s="25">
        <v>0</v>
      </c>
      <c r="I181" s="25">
        <f>ROUND(G181*H181,6)</f>
        <v>0</v>
      </c>
      <c r="L181" s="27">
        <v>0</v>
      </c>
      <c r="M181" s="22">
        <f>ROUND(ROUND(L181,2)*ROUND(G181,3),2)</f>
        <v>0</v>
      </c>
      <c r="N181" s="25" t="s">
        <v>170</v>
      </c>
      <c r="O181">
        <f>(M181*21)/100</f>
        <v>0</v>
      </c>
      <c r="P181" t="s">
        <v>27</v>
      </c>
    </row>
    <row r="182" spans="1:16" ht="12.75" customHeight="1" x14ac:dyDescent="0.2">
      <c r="A182" s="28" t="s">
        <v>57</v>
      </c>
      <c r="E182" s="29" t="s">
        <v>53</v>
      </c>
    </row>
    <row r="183" spans="1:16" ht="12.75" customHeight="1" x14ac:dyDescent="0.2">
      <c r="A183" s="28" t="s">
        <v>59</v>
      </c>
      <c r="E183" s="30" t="s">
        <v>776</v>
      </c>
    </row>
    <row r="184" spans="1:16" ht="12.75" customHeight="1" x14ac:dyDescent="0.2">
      <c r="E184" s="29" t="s">
        <v>777</v>
      </c>
    </row>
    <row r="185" spans="1:16" ht="12.75" customHeight="1" x14ac:dyDescent="0.2">
      <c r="A185" t="s">
        <v>51</v>
      </c>
      <c r="B185" s="5" t="s">
        <v>380</v>
      </c>
      <c r="C185" s="5" t="s">
        <v>778</v>
      </c>
      <c r="D185" t="s">
        <v>53</v>
      </c>
      <c r="E185" s="24" t="s">
        <v>779</v>
      </c>
      <c r="F185" s="25" t="s">
        <v>55</v>
      </c>
      <c r="G185" s="26">
        <v>3</v>
      </c>
      <c r="H185" s="25">
        <v>0</v>
      </c>
      <c r="I185" s="25">
        <f>ROUND(G185*H185,6)</f>
        <v>0</v>
      </c>
      <c r="L185" s="27">
        <v>0</v>
      </c>
      <c r="M185" s="22">
        <f>ROUND(ROUND(L185,2)*ROUND(G185,3),2)</f>
        <v>0</v>
      </c>
      <c r="N185" s="25" t="s">
        <v>170</v>
      </c>
      <c r="O185">
        <f>(M185*21)/100</f>
        <v>0</v>
      </c>
      <c r="P185" t="s">
        <v>27</v>
      </c>
    </row>
    <row r="186" spans="1:16" ht="12.75" customHeight="1" x14ac:dyDescent="0.2">
      <c r="A186" s="28" t="s">
        <v>57</v>
      </c>
      <c r="E186" s="29" t="s">
        <v>53</v>
      </c>
    </row>
    <row r="187" spans="1:16" ht="12.75" customHeight="1" x14ac:dyDescent="0.2">
      <c r="A187" s="28" t="s">
        <v>59</v>
      </c>
      <c r="E187" s="30" t="s">
        <v>780</v>
      </c>
    </row>
    <row r="188" spans="1:16" ht="12.75" customHeight="1" x14ac:dyDescent="0.2">
      <c r="E188" s="29" t="s">
        <v>781</v>
      </c>
    </row>
    <row r="189" spans="1:16" ht="12.75" customHeight="1" x14ac:dyDescent="0.2">
      <c r="A189" t="s">
        <v>51</v>
      </c>
      <c r="B189" s="5" t="s">
        <v>383</v>
      </c>
      <c r="C189" s="5" t="s">
        <v>782</v>
      </c>
      <c r="D189" t="s">
        <v>53</v>
      </c>
      <c r="E189" s="24" t="s">
        <v>783</v>
      </c>
      <c r="F189" s="25" t="s">
        <v>55</v>
      </c>
      <c r="G189" s="26">
        <v>1</v>
      </c>
      <c r="H189" s="25">
        <v>0</v>
      </c>
      <c r="I189" s="25">
        <f>ROUND(G189*H189,6)</f>
        <v>0</v>
      </c>
      <c r="L189" s="27">
        <v>0</v>
      </c>
      <c r="M189" s="22">
        <f>ROUND(ROUND(L189,2)*ROUND(G189,3),2)</f>
        <v>0</v>
      </c>
      <c r="N189" s="25" t="s">
        <v>170</v>
      </c>
      <c r="O189">
        <f>(M189*21)/100</f>
        <v>0</v>
      </c>
      <c r="P189" t="s">
        <v>27</v>
      </c>
    </row>
    <row r="190" spans="1:16" ht="12.75" customHeight="1" x14ac:dyDescent="0.2">
      <c r="A190" s="28" t="s">
        <v>57</v>
      </c>
      <c r="E190" s="29" t="s">
        <v>53</v>
      </c>
    </row>
    <row r="191" spans="1:16" ht="12.75" customHeight="1" x14ac:dyDescent="0.2">
      <c r="A191" s="28" t="s">
        <v>59</v>
      </c>
      <c r="E191" s="30" t="s">
        <v>784</v>
      </c>
    </row>
    <row r="192" spans="1:16" ht="12.75" customHeight="1" x14ac:dyDescent="0.2">
      <c r="E192" s="29" t="s">
        <v>781</v>
      </c>
    </row>
    <row r="193" spans="1:16" ht="12.75" customHeight="1" x14ac:dyDescent="0.2">
      <c r="A193" t="s">
        <v>48</v>
      </c>
      <c r="C193" s="6" t="s">
        <v>785</v>
      </c>
      <c r="E193" s="23" t="s">
        <v>786</v>
      </c>
      <c r="J193" s="22">
        <f>0</f>
        <v>0</v>
      </c>
      <c r="K193" s="22">
        <f>0</f>
        <v>0</v>
      </c>
      <c r="L193" s="22">
        <f>0+L194+L198+L202+L206+L210+L214+L218+L222+L226+L230+L234+L238+L242+L246+L250+L254+L258+L262+L266+L270+L274+L278+L282+L286+L290+L294+L298+L302+L306+L310+L314+L318+L322+L326+L330+L334</f>
        <v>0</v>
      </c>
      <c r="M193" s="22">
        <f>0+M194+M198+M202+M206+M210+M214+M218+M222+M226+M230+M234+M238+M242+M246+M250+M254+M258+M262+M266+M270+M274+M278+M282+M286+M290+M294+M298+M302+M306+M310+M314+M318+M322+M326+M330+M334</f>
        <v>0</v>
      </c>
    </row>
    <row r="194" spans="1:16" ht="12.75" customHeight="1" x14ac:dyDescent="0.2">
      <c r="A194" t="s">
        <v>51</v>
      </c>
      <c r="B194" s="5" t="s">
        <v>386</v>
      </c>
      <c r="C194" s="5" t="s">
        <v>787</v>
      </c>
      <c r="D194" t="s">
        <v>53</v>
      </c>
      <c r="E194" s="24" t="s">
        <v>788</v>
      </c>
      <c r="F194" s="25" t="s">
        <v>462</v>
      </c>
      <c r="G194" s="26">
        <v>1</v>
      </c>
      <c r="H194" s="25">
        <v>0</v>
      </c>
      <c r="I194" s="25">
        <f>ROUND(G194*H194,6)</f>
        <v>0</v>
      </c>
      <c r="L194" s="27">
        <v>0</v>
      </c>
      <c r="M194" s="22">
        <f>ROUND(ROUND(L194,2)*ROUND(G194,3),2)</f>
        <v>0</v>
      </c>
      <c r="N194" s="25" t="s">
        <v>172</v>
      </c>
      <c r="O194">
        <f>(M194*21)/100</f>
        <v>0</v>
      </c>
      <c r="P194" t="s">
        <v>27</v>
      </c>
    </row>
    <row r="195" spans="1:16" ht="12.75" customHeight="1" x14ac:dyDescent="0.2">
      <c r="A195" s="28" t="s">
        <v>57</v>
      </c>
      <c r="E195" s="29" t="s">
        <v>789</v>
      </c>
    </row>
    <row r="196" spans="1:16" ht="12.75" customHeight="1" x14ac:dyDescent="0.2">
      <c r="A196" s="28" t="s">
        <v>59</v>
      </c>
      <c r="E196" s="30" t="s">
        <v>477</v>
      </c>
    </row>
    <row r="197" spans="1:16" ht="12.75" customHeight="1" x14ac:dyDescent="0.2">
      <c r="E197" s="29" t="s">
        <v>478</v>
      </c>
    </row>
    <row r="198" spans="1:16" ht="12.75" customHeight="1" x14ac:dyDescent="0.2">
      <c r="A198" t="s">
        <v>51</v>
      </c>
      <c r="B198" s="5" t="s">
        <v>389</v>
      </c>
      <c r="C198" s="5" t="s">
        <v>790</v>
      </c>
      <c r="D198" t="s">
        <v>53</v>
      </c>
      <c r="E198" s="24" t="s">
        <v>791</v>
      </c>
      <c r="F198" s="25" t="s">
        <v>462</v>
      </c>
      <c r="G198" s="26">
        <v>2</v>
      </c>
      <c r="H198" s="25">
        <v>0</v>
      </c>
      <c r="I198" s="25">
        <f>ROUND(G198*H198,6)</f>
        <v>0</v>
      </c>
      <c r="L198" s="27">
        <v>0</v>
      </c>
      <c r="M198" s="22">
        <f>ROUND(ROUND(L198,2)*ROUND(G198,3),2)</f>
        <v>0</v>
      </c>
      <c r="N198" s="25" t="s">
        <v>172</v>
      </c>
      <c r="O198">
        <f>(M198*21)/100</f>
        <v>0</v>
      </c>
      <c r="P198" t="s">
        <v>27</v>
      </c>
    </row>
    <row r="199" spans="1:16" ht="12.75" customHeight="1" x14ac:dyDescent="0.2">
      <c r="A199" s="28" t="s">
        <v>57</v>
      </c>
      <c r="E199" s="29" t="s">
        <v>53</v>
      </c>
    </row>
    <row r="200" spans="1:16" ht="12.75" customHeight="1" x14ac:dyDescent="0.2">
      <c r="A200" s="28" t="s">
        <v>59</v>
      </c>
      <c r="E200" s="30" t="s">
        <v>633</v>
      </c>
    </row>
    <row r="201" spans="1:16" ht="12.75" customHeight="1" x14ac:dyDescent="0.2">
      <c r="E201" s="29" t="s">
        <v>478</v>
      </c>
    </row>
    <row r="202" spans="1:16" ht="12.75" customHeight="1" x14ac:dyDescent="0.2">
      <c r="A202" t="s">
        <v>51</v>
      </c>
      <c r="B202" s="5" t="s">
        <v>392</v>
      </c>
      <c r="C202" s="5" t="s">
        <v>792</v>
      </c>
      <c r="D202" t="s">
        <v>53</v>
      </c>
      <c r="E202" s="24" t="s">
        <v>793</v>
      </c>
      <c r="F202" s="25" t="s">
        <v>132</v>
      </c>
      <c r="G202" s="26">
        <v>206</v>
      </c>
      <c r="H202" s="25">
        <v>0</v>
      </c>
      <c r="I202" s="25">
        <f>ROUND(G202*H202,6)</f>
        <v>0</v>
      </c>
      <c r="L202" s="27">
        <v>0</v>
      </c>
      <c r="M202" s="22">
        <f>ROUND(ROUND(L202,2)*ROUND(G202,3),2)</f>
        <v>0</v>
      </c>
      <c r="N202" s="25" t="s">
        <v>170</v>
      </c>
      <c r="O202">
        <f>(M202*21)/100</f>
        <v>0</v>
      </c>
      <c r="P202" t="s">
        <v>27</v>
      </c>
    </row>
    <row r="203" spans="1:16" ht="12.75" customHeight="1" x14ac:dyDescent="0.2">
      <c r="A203" s="28" t="s">
        <v>57</v>
      </c>
      <c r="E203" s="29" t="s">
        <v>53</v>
      </c>
    </row>
    <row r="204" spans="1:16" ht="12.75" customHeight="1" x14ac:dyDescent="0.2">
      <c r="A204" s="28" t="s">
        <v>59</v>
      </c>
      <c r="E204" s="30" t="s">
        <v>794</v>
      </c>
    </row>
    <row r="205" spans="1:16" ht="12.75" customHeight="1" x14ac:dyDescent="0.2">
      <c r="E205" s="29" t="s">
        <v>795</v>
      </c>
    </row>
    <row r="206" spans="1:16" ht="12.75" customHeight="1" x14ac:dyDescent="0.2">
      <c r="A206" t="s">
        <v>51</v>
      </c>
      <c r="B206" s="5" t="s">
        <v>395</v>
      </c>
      <c r="C206" s="5" t="s">
        <v>796</v>
      </c>
      <c r="D206" t="s">
        <v>53</v>
      </c>
      <c r="E206" s="24" t="s">
        <v>797</v>
      </c>
      <c r="F206" s="25" t="s">
        <v>128</v>
      </c>
      <c r="G206" s="26">
        <v>3</v>
      </c>
      <c r="H206" s="25">
        <v>0</v>
      </c>
      <c r="I206" s="25">
        <f>ROUND(G206*H206,6)</f>
        <v>0</v>
      </c>
      <c r="L206" s="27">
        <v>0</v>
      </c>
      <c r="M206" s="22">
        <f>ROUND(ROUND(L206,2)*ROUND(G206,3),2)</f>
        <v>0</v>
      </c>
      <c r="N206" s="25" t="s">
        <v>170</v>
      </c>
      <c r="O206">
        <f>(M206*21)/100</f>
        <v>0</v>
      </c>
      <c r="P206" t="s">
        <v>27</v>
      </c>
    </row>
    <row r="207" spans="1:16" ht="12.75" customHeight="1" x14ac:dyDescent="0.2">
      <c r="A207" s="28" t="s">
        <v>57</v>
      </c>
      <c r="E207" s="29" t="s">
        <v>53</v>
      </c>
    </row>
    <row r="208" spans="1:16" ht="12.75" customHeight="1" x14ac:dyDescent="0.2">
      <c r="A208" s="28" t="s">
        <v>59</v>
      </c>
      <c r="E208" s="30" t="s">
        <v>798</v>
      </c>
    </row>
    <row r="209" spans="1:16" ht="12.75" customHeight="1" x14ac:dyDescent="0.2">
      <c r="E209" s="29" t="s">
        <v>799</v>
      </c>
    </row>
    <row r="210" spans="1:16" ht="12.75" customHeight="1" x14ac:dyDescent="0.2">
      <c r="A210" t="s">
        <v>51</v>
      </c>
      <c r="B210" s="5" t="s">
        <v>400</v>
      </c>
      <c r="C210" s="5" t="s">
        <v>800</v>
      </c>
      <c r="D210" t="s">
        <v>53</v>
      </c>
      <c r="E210" s="24" t="s">
        <v>801</v>
      </c>
      <c r="F210" s="25" t="s">
        <v>128</v>
      </c>
      <c r="G210" s="26">
        <v>45</v>
      </c>
      <c r="H210" s="25">
        <v>0</v>
      </c>
      <c r="I210" s="25">
        <f>ROUND(G210*H210,6)</f>
        <v>0</v>
      </c>
      <c r="L210" s="27">
        <v>0</v>
      </c>
      <c r="M210" s="22">
        <f>ROUND(ROUND(L210,2)*ROUND(G210,3),2)</f>
        <v>0</v>
      </c>
      <c r="N210" s="25" t="s">
        <v>170</v>
      </c>
      <c r="O210">
        <f>(M210*21)/100</f>
        <v>0</v>
      </c>
      <c r="P210" t="s">
        <v>27</v>
      </c>
    </row>
    <row r="211" spans="1:16" ht="12.75" customHeight="1" x14ac:dyDescent="0.2">
      <c r="A211" s="28" t="s">
        <v>57</v>
      </c>
      <c r="E211" s="29" t="s">
        <v>53</v>
      </c>
    </row>
    <row r="212" spans="1:16" ht="12.75" customHeight="1" x14ac:dyDescent="0.2">
      <c r="A212" s="28" t="s">
        <v>59</v>
      </c>
      <c r="E212" s="30" t="s">
        <v>802</v>
      </c>
    </row>
    <row r="213" spans="1:16" ht="12.75" customHeight="1" x14ac:dyDescent="0.2">
      <c r="E213" s="29" t="s">
        <v>799</v>
      </c>
    </row>
    <row r="214" spans="1:16" ht="12.75" customHeight="1" x14ac:dyDescent="0.2">
      <c r="A214" t="s">
        <v>51</v>
      </c>
      <c r="B214" s="5" t="s">
        <v>404</v>
      </c>
      <c r="C214" s="5" t="s">
        <v>803</v>
      </c>
      <c r="D214" t="s">
        <v>53</v>
      </c>
      <c r="E214" s="24" t="s">
        <v>804</v>
      </c>
      <c r="F214" s="25" t="s">
        <v>128</v>
      </c>
      <c r="G214" s="26">
        <v>482.83300000000003</v>
      </c>
      <c r="H214" s="25">
        <v>0</v>
      </c>
      <c r="I214" s="25">
        <f>ROUND(G214*H214,6)</f>
        <v>0</v>
      </c>
      <c r="L214" s="27">
        <v>0</v>
      </c>
      <c r="M214" s="22">
        <f>ROUND(ROUND(L214,2)*ROUND(G214,3),2)</f>
        <v>0</v>
      </c>
      <c r="N214" s="25" t="s">
        <v>170</v>
      </c>
      <c r="O214">
        <f>(M214*21)/100</f>
        <v>0</v>
      </c>
      <c r="P214" t="s">
        <v>27</v>
      </c>
    </row>
    <row r="215" spans="1:16" ht="12.75" customHeight="1" x14ac:dyDescent="0.2">
      <c r="A215" s="28" t="s">
        <v>57</v>
      </c>
      <c r="E215" s="29" t="s">
        <v>53</v>
      </c>
    </row>
    <row r="216" spans="1:16" ht="12.75" customHeight="1" x14ac:dyDescent="0.2">
      <c r="A216" s="28" t="s">
        <v>59</v>
      </c>
      <c r="E216" s="30" t="s">
        <v>805</v>
      </c>
    </row>
    <row r="217" spans="1:16" ht="12.75" customHeight="1" x14ac:dyDescent="0.2">
      <c r="E217" s="29" t="s">
        <v>799</v>
      </c>
    </row>
    <row r="218" spans="1:16" ht="12.75" customHeight="1" x14ac:dyDescent="0.2">
      <c r="A218" t="s">
        <v>51</v>
      </c>
      <c r="B218" s="5" t="s">
        <v>408</v>
      </c>
      <c r="C218" s="5" t="s">
        <v>806</v>
      </c>
      <c r="D218" t="s">
        <v>53</v>
      </c>
      <c r="E218" s="24" t="s">
        <v>807</v>
      </c>
      <c r="F218" s="25" t="s">
        <v>128</v>
      </c>
      <c r="G218" s="26">
        <v>0.8</v>
      </c>
      <c r="H218" s="25">
        <v>0</v>
      </c>
      <c r="I218" s="25">
        <f>ROUND(G218*H218,6)</f>
        <v>0</v>
      </c>
      <c r="L218" s="27">
        <v>0</v>
      </c>
      <c r="M218" s="22">
        <f>ROUND(ROUND(L218,2)*ROUND(G218,3),2)</f>
        <v>0</v>
      </c>
      <c r="N218" s="25" t="s">
        <v>170</v>
      </c>
      <c r="O218">
        <f>(M218*21)/100</f>
        <v>0</v>
      </c>
      <c r="P218" t="s">
        <v>27</v>
      </c>
    </row>
    <row r="219" spans="1:16" ht="12.75" customHeight="1" x14ac:dyDescent="0.2">
      <c r="A219" s="28" t="s">
        <v>57</v>
      </c>
      <c r="E219" s="29" t="s">
        <v>53</v>
      </c>
    </row>
    <row r="220" spans="1:16" ht="12.75" customHeight="1" x14ac:dyDescent="0.2">
      <c r="A220" s="28" t="s">
        <v>59</v>
      </c>
      <c r="E220" s="30" t="s">
        <v>808</v>
      </c>
    </row>
    <row r="221" spans="1:16" ht="12.75" customHeight="1" x14ac:dyDescent="0.2">
      <c r="E221" s="29" t="s">
        <v>799</v>
      </c>
    </row>
    <row r="222" spans="1:16" ht="12.75" customHeight="1" x14ac:dyDescent="0.2">
      <c r="A222" t="s">
        <v>51</v>
      </c>
      <c r="B222" s="5" t="s">
        <v>411</v>
      </c>
      <c r="C222" s="5" t="s">
        <v>809</v>
      </c>
      <c r="D222" t="s">
        <v>53</v>
      </c>
      <c r="E222" s="24" t="s">
        <v>810</v>
      </c>
      <c r="F222" s="25" t="s">
        <v>132</v>
      </c>
      <c r="G222" s="26">
        <v>6</v>
      </c>
      <c r="H222" s="25">
        <v>0</v>
      </c>
      <c r="I222" s="25">
        <f>ROUND(G222*H222,6)</f>
        <v>0</v>
      </c>
      <c r="L222" s="27">
        <v>0</v>
      </c>
      <c r="M222" s="22">
        <f>ROUND(ROUND(L222,2)*ROUND(G222,3),2)</f>
        <v>0</v>
      </c>
      <c r="N222" s="25" t="s">
        <v>170</v>
      </c>
      <c r="O222">
        <f>(M222*21)/100</f>
        <v>0</v>
      </c>
      <c r="P222" t="s">
        <v>27</v>
      </c>
    </row>
    <row r="223" spans="1:16" ht="12.75" customHeight="1" x14ac:dyDescent="0.2">
      <c r="A223" s="28" t="s">
        <v>57</v>
      </c>
      <c r="E223" s="29" t="s">
        <v>53</v>
      </c>
    </row>
    <row r="224" spans="1:16" ht="12.75" customHeight="1" x14ac:dyDescent="0.2">
      <c r="A224" s="28" t="s">
        <v>59</v>
      </c>
      <c r="E224" s="30" t="s">
        <v>811</v>
      </c>
    </row>
    <row r="225" spans="1:16" ht="12.75" customHeight="1" x14ac:dyDescent="0.2">
      <c r="E225" s="29" t="s">
        <v>812</v>
      </c>
    </row>
    <row r="226" spans="1:16" ht="12.75" customHeight="1" x14ac:dyDescent="0.2">
      <c r="A226" t="s">
        <v>51</v>
      </c>
      <c r="B226" s="5" t="s">
        <v>414</v>
      </c>
      <c r="C226" s="5" t="s">
        <v>813</v>
      </c>
      <c r="D226" t="s">
        <v>53</v>
      </c>
      <c r="E226" s="24" t="s">
        <v>814</v>
      </c>
      <c r="F226" s="25" t="s">
        <v>570</v>
      </c>
      <c r="G226" s="26">
        <v>19.5</v>
      </c>
      <c r="H226" s="25">
        <v>0</v>
      </c>
      <c r="I226" s="25">
        <f>ROUND(G226*H226,6)</f>
        <v>0</v>
      </c>
      <c r="L226" s="27">
        <v>0</v>
      </c>
      <c r="M226" s="22">
        <f>ROUND(ROUND(L226,2)*ROUND(G226,3),2)</f>
        <v>0</v>
      </c>
      <c r="N226" s="25" t="s">
        <v>170</v>
      </c>
      <c r="O226">
        <f>(M226*21)/100</f>
        <v>0</v>
      </c>
      <c r="P226" t="s">
        <v>27</v>
      </c>
    </row>
    <row r="227" spans="1:16" ht="12.75" customHeight="1" x14ac:dyDescent="0.2">
      <c r="A227" s="28" t="s">
        <v>57</v>
      </c>
      <c r="E227" s="29" t="s">
        <v>53</v>
      </c>
    </row>
    <row r="228" spans="1:16" ht="12.75" customHeight="1" x14ac:dyDescent="0.2">
      <c r="A228" s="28" t="s">
        <v>59</v>
      </c>
      <c r="E228" s="30" t="s">
        <v>815</v>
      </c>
    </row>
    <row r="229" spans="1:16" ht="12.75" customHeight="1" x14ac:dyDescent="0.2">
      <c r="E229" s="29" t="s">
        <v>816</v>
      </c>
    </row>
    <row r="230" spans="1:16" ht="12.75" customHeight="1" x14ac:dyDescent="0.2">
      <c r="A230" t="s">
        <v>51</v>
      </c>
      <c r="B230" s="5" t="s">
        <v>417</v>
      </c>
      <c r="C230" s="5" t="s">
        <v>817</v>
      </c>
      <c r="D230" t="s">
        <v>53</v>
      </c>
      <c r="E230" s="24" t="s">
        <v>818</v>
      </c>
      <c r="F230" s="25" t="s">
        <v>128</v>
      </c>
      <c r="G230" s="26">
        <v>275.66699999999997</v>
      </c>
      <c r="H230" s="25">
        <v>0</v>
      </c>
      <c r="I230" s="25">
        <f>ROUND(G230*H230,6)</f>
        <v>0</v>
      </c>
      <c r="L230" s="27">
        <v>0</v>
      </c>
      <c r="M230" s="22">
        <f>ROUND(ROUND(L230,2)*ROUND(G230,3),2)</f>
        <v>0</v>
      </c>
      <c r="N230" s="25" t="s">
        <v>170</v>
      </c>
      <c r="O230">
        <f>(M230*21)/100</f>
        <v>0</v>
      </c>
      <c r="P230" t="s">
        <v>27</v>
      </c>
    </row>
    <row r="231" spans="1:16" ht="12.75" customHeight="1" x14ac:dyDescent="0.2">
      <c r="A231" s="28" t="s">
        <v>57</v>
      </c>
      <c r="E231" s="29" t="s">
        <v>53</v>
      </c>
    </row>
    <row r="232" spans="1:16" ht="12.75" customHeight="1" x14ac:dyDescent="0.2">
      <c r="A232" s="28" t="s">
        <v>59</v>
      </c>
      <c r="E232" s="30" t="s">
        <v>819</v>
      </c>
    </row>
    <row r="233" spans="1:16" ht="293.25" customHeight="1" x14ac:dyDescent="0.2">
      <c r="E233" s="29" t="s">
        <v>640</v>
      </c>
    </row>
    <row r="234" spans="1:16" ht="12.75" customHeight="1" x14ac:dyDescent="0.2">
      <c r="A234" t="s">
        <v>51</v>
      </c>
      <c r="B234" s="5" t="s">
        <v>420</v>
      </c>
      <c r="C234" s="5" t="s">
        <v>820</v>
      </c>
      <c r="D234" t="s">
        <v>53</v>
      </c>
      <c r="E234" s="24" t="s">
        <v>821</v>
      </c>
      <c r="F234" s="25" t="s">
        <v>153</v>
      </c>
      <c r="G234" s="26">
        <v>115.2</v>
      </c>
      <c r="H234" s="25">
        <v>0</v>
      </c>
      <c r="I234" s="25">
        <f>ROUND(G234*H234,6)</f>
        <v>0</v>
      </c>
      <c r="L234" s="27">
        <v>0</v>
      </c>
      <c r="M234" s="22">
        <f>ROUND(ROUND(L234,2)*ROUND(G234,3),2)</f>
        <v>0</v>
      </c>
      <c r="N234" s="25" t="s">
        <v>170</v>
      </c>
      <c r="O234">
        <f>(M234*21)/100</f>
        <v>0</v>
      </c>
      <c r="P234" t="s">
        <v>27</v>
      </c>
    </row>
    <row r="235" spans="1:16" ht="12.75" customHeight="1" x14ac:dyDescent="0.2">
      <c r="A235" s="28" t="s">
        <v>57</v>
      </c>
      <c r="E235" s="29" t="s">
        <v>53</v>
      </c>
    </row>
    <row r="236" spans="1:16" ht="12.75" customHeight="1" x14ac:dyDescent="0.2">
      <c r="A236" s="28" t="s">
        <v>59</v>
      </c>
      <c r="E236" s="30" t="s">
        <v>822</v>
      </c>
    </row>
    <row r="237" spans="1:16" ht="76.5" customHeight="1" x14ac:dyDescent="0.2">
      <c r="E237" s="29" t="s">
        <v>490</v>
      </c>
    </row>
    <row r="238" spans="1:16" ht="12.75" customHeight="1" x14ac:dyDescent="0.2">
      <c r="A238" t="s">
        <v>51</v>
      </c>
      <c r="B238" s="5" t="s">
        <v>423</v>
      </c>
      <c r="C238" s="5" t="s">
        <v>823</v>
      </c>
      <c r="D238" t="s">
        <v>53</v>
      </c>
      <c r="E238" s="24" t="s">
        <v>824</v>
      </c>
      <c r="F238" s="25" t="s">
        <v>153</v>
      </c>
      <c r="G238" s="26">
        <v>869.1</v>
      </c>
      <c r="H238" s="25">
        <v>0</v>
      </c>
      <c r="I238" s="25">
        <f>ROUND(G238*H238,6)</f>
        <v>0</v>
      </c>
      <c r="L238" s="27">
        <v>0</v>
      </c>
      <c r="M238" s="22">
        <f>ROUND(ROUND(L238,2)*ROUND(G238,3),2)</f>
        <v>0</v>
      </c>
      <c r="N238" s="25" t="s">
        <v>170</v>
      </c>
      <c r="O238">
        <f>(M238*21)/100</f>
        <v>0</v>
      </c>
      <c r="P238" t="s">
        <v>27</v>
      </c>
    </row>
    <row r="239" spans="1:16" ht="12.75" customHeight="1" x14ac:dyDescent="0.2">
      <c r="A239" s="28" t="s">
        <v>57</v>
      </c>
      <c r="E239" s="29" t="s">
        <v>53</v>
      </c>
    </row>
    <row r="240" spans="1:16" ht="12.75" customHeight="1" x14ac:dyDescent="0.2">
      <c r="A240" s="28" t="s">
        <v>59</v>
      </c>
      <c r="E240" s="30" t="s">
        <v>825</v>
      </c>
    </row>
    <row r="241" spans="1:16" ht="76.5" customHeight="1" x14ac:dyDescent="0.2">
      <c r="E241" s="29" t="s">
        <v>490</v>
      </c>
    </row>
    <row r="242" spans="1:16" ht="12.75" customHeight="1" x14ac:dyDescent="0.2">
      <c r="A242" t="s">
        <v>51</v>
      </c>
      <c r="B242" s="5" t="s">
        <v>426</v>
      </c>
      <c r="C242" s="5" t="s">
        <v>580</v>
      </c>
      <c r="D242" t="s">
        <v>53</v>
      </c>
      <c r="E242" s="24" t="s">
        <v>581</v>
      </c>
      <c r="F242" s="25" t="s">
        <v>153</v>
      </c>
      <c r="G242" s="26">
        <v>2.9750000000000001</v>
      </c>
      <c r="H242" s="25">
        <v>0</v>
      </c>
      <c r="I242" s="25">
        <f>ROUND(G242*H242,6)</f>
        <v>0</v>
      </c>
      <c r="L242" s="27">
        <v>0</v>
      </c>
      <c r="M242" s="22">
        <f>ROUND(ROUND(L242,2)*ROUND(G242,3),2)</f>
        <v>0</v>
      </c>
      <c r="N242" s="25" t="s">
        <v>170</v>
      </c>
      <c r="O242">
        <f>(M242*21)/100</f>
        <v>0</v>
      </c>
      <c r="P242" t="s">
        <v>27</v>
      </c>
    </row>
    <row r="243" spans="1:16" ht="12.75" customHeight="1" x14ac:dyDescent="0.2">
      <c r="A243" s="28" t="s">
        <v>57</v>
      </c>
      <c r="E243" s="29" t="s">
        <v>53</v>
      </c>
    </row>
    <row r="244" spans="1:16" ht="12.75" customHeight="1" x14ac:dyDescent="0.2">
      <c r="A244" s="28" t="s">
        <v>59</v>
      </c>
      <c r="E244" s="30" t="s">
        <v>826</v>
      </c>
    </row>
    <row r="245" spans="1:16" ht="76.5" customHeight="1" x14ac:dyDescent="0.2">
      <c r="E245" s="29" t="s">
        <v>490</v>
      </c>
    </row>
    <row r="246" spans="1:16" ht="12.75" customHeight="1" x14ac:dyDescent="0.2">
      <c r="A246" t="s">
        <v>51</v>
      </c>
      <c r="B246" s="5" t="s">
        <v>429</v>
      </c>
      <c r="C246" s="5" t="s">
        <v>487</v>
      </c>
      <c r="D246" t="s">
        <v>53</v>
      </c>
      <c r="E246" s="24" t="s">
        <v>488</v>
      </c>
      <c r="F246" s="25" t="s">
        <v>153</v>
      </c>
      <c r="G246" s="26">
        <v>551.33299999999997</v>
      </c>
      <c r="H246" s="25">
        <v>0</v>
      </c>
      <c r="I246" s="25">
        <f>ROUND(G246*H246,6)</f>
        <v>0</v>
      </c>
      <c r="L246" s="27">
        <v>0</v>
      </c>
      <c r="M246" s="22">
        <f>ROUND(ROUND(L246,2)*ROUND(G246,3),2)</f>
        <v>0</v>
      </c>
      <c r="N246" s="25" t="s">
        <v>170</v>
      </c>
      <c r="O246">
        <f>(M246*21)/100</f>
        <v>0</v>
      </c>
      <c r="P246" t="s">
        <v>27</v>
      </c>
    </row>
    <row r="247" spans="1:16" ht="12.75" customHeight="1" x14ac:dyDescent="0.2">
      <c r="A247" s="28" t="s">
        <v>57</v>
      </c>
      <c r="E247" s="29" t="s">
        <v>53</v>
      </c>
    </row>
    <row r="248" spans="1:16" ht="12.75" customHeight="1" x14ac:dyDescent="0.2">
      <c r="A248" s="28" t="s">
        <v>59</v>
      </c>
      <c r="E248" s="30" t="s">
        <v>827</v>
      </c>
    </row>
    <row r="249" spans="1:16" ht="76.5" customHeight="1" x14ac:dyDescent="0.2">
      <c r="E249" s="29" t="s">
        <v>490</v>
      </c>
    </row>
    <row r="250" spans="1:16" ht="12.75" customHeight="1" x14ac:dyDescent="0.2">
      <c r="A250" t="s">
        <v>51</v>
      </c>
      <c r="B250" s="5" t="s">
        <v>432</v>
      </c>
      <c r="C250" s="5" t="s">
        <v>828</v>
      </c>
      <c r="D250" t="s">
        <v>53</v>
      </c>
      <c r="E250" s="24" t="s">
        <v>829</v>
      </c>
      <c r="F250" s="25" t="s">
        <v>128</v>
      </c>
      <c r="G250" s="26">
        <v>112.5</v>
      </c>
      <c r="H250" s="25">
        <v>0</v>
      </c>
      <c r="I250" s="25">
        <f>ROUND(G250*H250,6)</f>
        <v>0</v>
      </c>
      <c r="L250" s="27">
        <v>0</v>
      </c>
      <c r="M250" s="22">
        <f>ROUND(ROUND(L250,2)*ROUND(G250,3),2)</f>
        <v>0</v>
      </c>
      <c r="N250" s="25" t="s">
        <v>170</v>
      </c>
      <c r="O250">
        <f>(M250*21)/100</f>
        <v>0</v>
      </c>
      <c r="P250" t="s">
        <v>27</v>
      </c>
    </row>
    <row r="251" spans="1:16" ht="12.75" customHeight="1" x14ac:dyDescent="0.2">
      <c r="A251" s="28" t="s">
        <v>57</v>
      </c>
      <c r="E251" s="29" t="s">
        <v>53</v>
      </c>
    </row>
    <row r="252" spans="1:16" ht="12.75" customHeight="1" x14ac:dyDescent="0.2">
      <c r="A252" s="28" t="s">
        <v>59</v>
      </c>
      <c r="E252" s="30" t="s">
        <v>830</v>
      </c>
    </row>
    <row r="253" spans="1:16" ht="51" customHeight="1" x14ac:dyDescent="0.2">
      <c r="E253" s="29" t="s">
        <v>831</v>
      </c>
    </row>
    <row r="254" spans="1:16" ht="12.75" customHeight="1" x14ac:dyDescent="0.2">
      <c r="A254" t="s">
        <v>51</v>
      </c>
      <c r="B254" s="5" t="s">
        <v>435</v>
      </c>
      <c r="C254" s="5" t="s">
        <v>832</v>
      </c>
      <c r="D254" t="s">
        <v>53</v>
      </c>
      <c r="E254" s="24" t="s">
        <v>833</v>
      </c>
      <c r="F254" s="25" t="s">
        <v>128</v>
      </c>
      <c r="G254" s="26">
        <v>45</v>
      </c>
      <c r="H254" s="25">
        <v>0</v>
      </c>
      <c r="I254" s="25">
        <f>ROUND(G254*H254,6)</f>
        <v>0</v>
      </c>
      <c r="L254" s="27">
        <v>0</v>
      </c>
      <c r="M254" s="22">
        <f>ROUND(ROUND(L254,2)*ROUND(G254,3),2)</f>
        <v>0</v>
      </c>
      <c r="N254" s="25" t="s">
        <v>170</v>
      </c>
      <c r="O254">
        <f>(M254*21)/100</f>
        <v>0</v>
      </c>
      <c r="P254" t="s">
        <v>27</v>
      </c>
    </row>
    <row r="255" spans="1:16" ht="12.75" customHeight="1" x14ac:dyDescent="0.2">
      <c r="A255" s="28" t="s">
        <v>57</v>
      </c>
      <c r="E255" s="29" t="s">
        <v>53</v>
      </c>
    </row>
    <row r="256" spans="1:16" ht="12.75" customHeight="1" x14ac:dyDescent="0.2">
      <c r="A256" s="28" t="s">
        <v>59</v>
      </c>
      <c r="E256" s="30" t="s">
        <v>834</v>
      </c>
    </row>
    <row r="257" spans="1:16" ht="76.5" customHeight="1" x14ac:dyDescent="0.2">
      <c r="E257" s="29" t="s">
        <v>835</v>
      </c>
    </row>
    <row r="258" spans="1:16" ht="12.75" customHeight="1" x14ac:dyDescent="0.2">
      <c r="A258" t="s">
        <v>51</v>
      </c>
      <c r="B258" s="5" t="s">
        <v>438</v>
      </c>
      <c r="C258" s="5" t="s">
        <v>836</v>
      </c>
      <c r="D258" t="s">
        <v>53</v>
      </c>
      <c r="E258" s="24" t="s">
        <v>837</v>
      </c>
      <c r="F258" s="25" t="s">
        <v>148</v>
      </c>
      <c r="G258" s="26">
        <v>750</v>
      </c>
      <c r="H258" s="25">
        <v>0</v>
      </c>
      <c r="I258" s="25">
        <f>ROUND(G258*H258,6)</f>
        <v>0</v>
      </c>
      <c r="L258" s="27">
        <v>0</v>
      </c>
      <c r="M258" s="22">
        <f>ROUND(ROUND(L258,2)*ROUND(G258,3),2)</f>
        <v>0</v>
      </c>
      <c r="N258" s="25" t="s">
        <v>170</v>
      </c>
      <c r="O258">
        <f>(M258*21)/100</f>
        <v>0</v>
      </c>
      <c r="P258" t="s">
        <v>27</v>
      </c>
    </row>
    <row r="259" spans="1:16" ht="12.75" customHeight="1" x14ac:dyDescent="0.2">
      <c r="A259" s="28" t="s">
        <v>57</v>
      </c>
      <c r="E259" s="29" t="s">
        <v>53</v>
      </c>
    </row>
    <row r="260" spans="1:16" ht="12.75" customHeight="1" x14ac:dyDescent="0.2">
      <c r="A260" s="28" t="s">
        <v>59</v>
      </c>
      <c r="E260" s="30" t="s">
        <v>838</v>
      </c>
    </row>
    <row r="261" spans="1:16" ht="51" customHeight="1" x14ac:dyDescent="0.2">
      <c r="E261" s="29" t="s">
        <v>839</v>
      </c>
    </row>
    <row r="262" spans="1:16" ht="12.75" customHeight="1" x14ac:dyDescent="0.2">
      <c r="A262" t="s">
        <v>51</v>
      </c>
      <c r="B262" s="5" t="s">
        <v>441</v>
      </c>
      <c r="C262" s="5" t="s">
        <v>840</v>
      </c>
      <c r="D262" t="s">
        <v>53</v>
      </c>
      <c r="E262" s="24" t="s">
        <v>841</v>
      </c>
      <c r="F262" s="25" t="s">
        <v>148</v>
      </c>
      <c r="G262" s="26">
        <v>50</v>
      </c>
      <c r="H262" s="25">
        <v>0</v>
      </c>
      <c r="I262" s="25">
        <f>ROUND(G262*H262,6)</f>
        <v>0</v>
      </c>
      <c r="L262" s="27">
        <v>0</v>
      </c>
      <c r="M262" s="22">
        <f>ROUND(ROUND(L262,2)*ROUND(G262,3),2)</f>
        <v>0</v>
      </c>
      <c r="N262" s="25" t="s">
        <v>170</v>
      </c>
      <c r="O262">
        <f>(M262*21)/100</f>
        <v>0</v>
      </c>
      <c r="P262" t="s">
        <v>27</v>
      </c>
    </row>
    <row r="263" spans="1:16" ht="12.75" customHeight="1" x14ac:dyDescent="0.2">
      <c r="A263" s="28" t="s">
        <v>57</v>
      </c>
      <c r="E263" s="29" t="s">
        <v>53</v>
      </c>
    </row>
    <row r="264" spans="1:16" ht="12.75" customHeight="1" x14ac:dyDescent="0.2">
      <c r="A264" s="28" t="s">
        <v>59</v>
      </c>
      <c r="E264" s="30" t="s">
        <v>842</v>
      </c>
    </row>
    <row r="265" spans="1:16" ht="51" customHeight="1" x14ac:dyDescent="0.2">
      <c r="E265" s="29" t="s">
        <v>839</v>
      </c>
    </row>
    <row r="266" spans="1:16" ht="12.75" customHeight="1" x14ac:dyDescent="0.2">
      <c r="A266" t="s">
        <v>51</v>
      </c>
      <c r="B266" s="5" t="s">
        <v>444</v>
      </c>
      <c r="C266" s="5" t="s">
        <v>843</v>
      </c>
      <c r="D266" t="s">
        <v>53</v>
      </c>
      <c r="E266" s="24" t="s">
        <v>844</v>
      </c>
      <c r="F266" s="25" t="s">
        <v>128</v>
      </c>
      <c r="G266" s="26">
        <v>37.5</v>
      </c>
      <c r="H266" s="25">
        <v>0</v>
      </c>
      <c r="I266" s="25">
        <f>ROUND(G266*H266,6)</f>
        <v>0</v>
      </c>
      <c r="L266" s="27">
        <v>0</v>
      </c>
      <c r="M266" s="22">
        <f>ROUND(ROUND(L266,2)*ROUND(G266,3),2)</f>
        <v>0</v>
      </c>
      <c r="N266" s="25" t="s">
        <v>170</v>
      </c>
      <c r="O266">
        <f>(M266*21)/100</f>
        <v>0</v>
      </c>
      <c r="P266" t="s">
        <v>27</v>
      </c>
    </row>
    <row r="267" spans="1:16" ht="12.75" customHeight="1" x14ac:dyDescent="0.2">
      <c r="A267" s="28" t="s">
        <v>57</v>
      </c>
      <c r="E267" s="29" t="s">
        <v>53</v>
      </c>
    </row>
    <row r="268" spans="1:16" ht="12.75" customHeight="1" x14ac:dyDescent="0.2">
      <c r="A268" s="28" t="s">
        <v>59</v>
      </c>
      <c r="E268" s="30" t="s">
        <v>845</v>
      </c>
    </row>
    <row r="269" spans="1:16" ht="114.75" customHeight="1" x14ac:dyDescent="0.2">
      <c r="E269" s="29" t="s">
        <v>846</v>
      </c>
    </row>
    <row r="270" spans="1:16" ht="12.75" customHeight="1" x14ac:dyDescent="0.2">
      <c r="A270" t="s">
        <v>51</v>
      </c>
      <c r="B270" s="5" t="s">
        <v>447</v>
      </c>
      <c r="C270" s="5" t="s">
        <v>847</v>
      </c>
      <c r="D270" t="s">
        <v>53</v>
      </c>
      <c r="E270" s="24" t="s">
        <v>848</v>
      </c>
      <c r="F270" s="25" t="s">
        <v>128</v>
      </c>
      <c r="G270" s="26">
        <v>2.5</v>
      </c>
      <c r="H270" s="25">
        <v>0</v>
      </c>
      <c r="I270" s="25">
        <f>ROUND(G270*H270,6)</f>
        <v>0</v>
      </c>
      <c r="L270" s="27">
        <v>0</v>
      </c>
      <c r="M270" s="22">
        <f>ROUND(ROUND(L270,2)*ROUND(G270,3),2)</f>
        <v>0</v>
      </c>
      <c r="N270" s="25" t="s">
        <v>170</v>
      </c>
      <c r="O270">
        <f>(M270*21)/100</f>
        <v>0</v>
      </c>
      <c r="P270" t="s">
        <v>27</v>
      </c>
    </row>
    <row r="271" spans="1:16" ht="12.75" customHeight="1" x14ac:dyDescent="0.2">
      <c r="A271" s="28" t="s">
        <v>57</v>
      </c>
      <c r="E271" s="29" t="s">
        <v>53</v>
      </c>
    </row>
    <row r="272" spans="1:16" ht="12.75" customHeight="1" x14ac:dyDescent="0.2">
      <c r="A272" s="28" t="s">
        <v>59</v>
      </c>
      <c r="E272" s="30" t="s">
        <v>849</v>
      </c>
    </row>
    <row r="273" spans="1:16" ht="114.75" customHeight="1" x14ac:dyDescent="0.2">
      <c r="E273" s="29" t="s">
        <v>846</v>
      </c>
    </row>
    <row r="274" spans="1:16" ht="12.75" customHeight="1" x14ac:dyDescent="0.2">
      <c r="A274" t="s">
        <v>51</v>
      </c>
      <c r="B274" s="5" t="s">
        <v>451</v>
      </c>
      <c r="C274" s="5" t="s">
        <v>850</v>
      </c>
      <c r="D274" t="s">
        <v>53</v>
      </c>
      <c r="E274" s="24" t="s">
        <v>851</v>
      </c>
      <c r="F274" s="25" t="s">
        <v>132</v>
      </c>
      <c r="G274" s="26">
        <v>206.4</v>
      </c>
      <c r="H274" s="25">
        <v>0</v>
      </c>
      <c r="I274" s="25">
        <f>ROUND(G274*H274,6)</f>
        <v>0</v>
      </c>
      <c r="L274" s="27">
        <v>0</v>
      </c>
      <c r="M274" s="22">
        <f>ROUND(ROUND(L274,2)*ROUND(G274,3),2)</f>
        <v>0</v>
      </c>
      <c r="N274" s="25" t="s">
        <v>170</v>
      </c>
      <c r="O274">
        <f>(M274*21)/100</f>
        <v>0</v>
      </c>
      <c r="P274" t="s">
        <v>27</v>
      </c>
    </row>
    <row r="275" spans="1:16" ht="12.75" customHeight="1" x14ac:dyDescent="0.2">
      <c r="A275" s="28" t="s">
        <v>57</v>
      </c>
      <c r="E275" s="29" t="s">
        <v>53</v>
      </c>
    </row>
    <row r="276" spans="1:16" ht="12.75" customHeight="1" x14ac:dyDescent="0.2">
      <c r="A276" s="28" t="s">
        <v>59</v>
      </c>
      <c r="E276" s="30" t="s">
        <v>852</v>
      </c>
    </row>
    <row r="277" spans="1:16" ht="38.25" customHeight="1" x14ac:dyDescent="0.2">
      <c r="E277" s="29" t="s">
        <v>853</v>
      </c>
    </row>
    <row r="278" spans="1:16" ht="12.75" customHeight="1" x14ac:dyDescent="0.2">
      <c r="A278" t="s">
        <v>51</v>
      </c>
      <c r="B278" s="5" t="s">
        <v>452</v>
      </c>
      <c r="C278" s="5" t="s">
        <v>854</v>
      </c>
      <c r="D278" t="s">
        <v>53</v>
      </c>
      <c r="E278" s="24" t="s">
        <v>855</v>
      </c>
      <c r="F278" s="25" t="s">
        <v>148</v>
      </c>
      <c r="G278" s="26">
        <v>35</v>
      </c>
      <c r="H278" s="25">
        <v>0</v>
      </c>
      <c r="I278" s="25">
        <f>ROUND(G278*H278,6)</f>
        <v>0</v>
      </c>
      <c r="L278" s="27">
        <v>0</v>
      </c>
      <c r="M278" s="22">
        <f>ROUND(ROUND(L278,2)*ROUND(G278,3),2)</f>
        <v>0</v>
      </c>
      <c r="N278" s="25" t="s">
        <v>170</v>
      </c>
      <c r="O278">
        <f>(M278*21)/100</f>
        <v>0</v>
      </c>
      <c r="P278" t="s">
        <v>27</v>
      </c>
    </row>
    <row r="279" spans="1:16" ht="12.75" customHeight="1" x14ac:dyDescent="0.2">
      <c r="A279" s="28" t="s">
        <v>57</v>
      </c>
      <c r="E279" s="29" t="s">
        <v>53</v>
      </c>
    </row>
    <row r="280" spans="1:16" ht="12.75" customHeight="1" x14ac:dyDescent="0.2">
      <c r="A280" s="28" t="s">
        <v>59</v>
      </c>
      <c r="E280" s="30" t="s">
        <v>856</v>
      </c>
    </row>
    <row r="281" spans="1:16" ht="51" customHeight="1" x14ac:dyDescent="0.2">
      <c r="E281" s="29" t="s">
        <v>857</v>
      </c>
    </row>
    <row r="282" spans="1:16" ht="12.75" customHeight="1" x14ac:dyDescent="0.2">
      <c r="A282" t="s">
        <v>51</v>
      </c>
      <c r="B282" s="5" t="s">
        <v>235</v>
      </c>
      <c r="C282" s="5" t="s">
        <v>858</v>
      </c>
      <c r="D282" t="s">
        <v>53</v>
      </c>
      <c r="E282" s="24" t="s">
        <v>859</v>
      </c>
      <c r="F282" s="25" t="s">
        <v>148</v>
      </c>
      <c r="G282" s="26">
        <v>10</v>
      </c>
      <c r="H282" s="25">
        <v>0</v>
      </c>
      <c r="I282" s="25">
        <f>ROUND(G282*H282,6)</f>
        <v>0</v>
      </c>
      <c r="L282" s="27">
        <v>0</v>
      </c>
      <c r="M282" s="22">
        <f>ROUND(ROUND(L282,2)*ROUND(G282,3),2)</f>
        <v>0</v>
      </c>
      <c r="N282" s="25" t="s">
        <v>170</v>
      </c>
      <c r="O282">
        <f>(M282*21)/100</f>
        <v>0</v>
      </c>
      <c r="P282" t="s">
        <v>27</v>
      </c>
    </row>
    <row r="283" spans="1:16" ht="12.75" customHeight="1" x14ac:dyDescent="0.2">
      <c r="A283" s="28" t="s">
        <v>57</v>
      </c>
      <c r="E283" s="29" t="s">
        <v>53</v>
      </c>
    </row>
    <row r="284" spans="1:16" ht="12.75" customHeight="1" x14ac:dyDescent="0.2">
      <c r="A284" s="28" t="s">
        <v>59</v>
      </c>
      <c r="E284" s="30" t="s">
        <v>860</v>
      </c>
    </row>
    <row r="285" spans="1:16" ht="89.25" customHeight="1" x14ac:dyDescent="0.2">
      <c r="E285" s="29" t="s">
        <v>861</v>
      </c>
    </row>
    <row r="286" spans="1:16" ht="12.75" customHeight="1" x14ac:dyDescent="0.2">
      <c r="A286" t="s">
        <v>51</v>
      </c>
      <c r="B286" s="5" t="s">
        <v>238</v>
      </c>
      <c r="C286" s="5" t="s">
        <v>712</v>
      </c>
      <c r="D286" t="s">
        <v>53</v>
      </c>
      <c r="E286" s="24" t="s">
        <v>713</v>
      </c>
      <c r="F286" s="25" t="s">
        <v>128</v>
      </c>
      <c r="G286" s="26">
        <v>0.36</v>
      </c>
      <c r="H286" s="25">
        <v>0</v>
      </c>
      <c r="I286" s="25">
        <f>ROUND(G286*H286,6)</f>
        <v>0</v>
      </c>
      <c r="L286" s="27">
        <v>0</v>
      </c>
      <c r="M286" s="22">
        <f>ROUND(ROUND(L286,2)*ROUND(G286,3),2)</f>
        <v>0</v>
      </c>
      <c r="N286" s="25" t="s">
        <v>170</v>
      </c>
      <c r="O286">
        <f>(M286*21)/100</f>
        <v>0</v>
      </c>
      <c r="P286" t="s">
        <v>27</v>
      </c>
    </row>
    <row r="287" spans="1:16" ht="12.75" customHeight="1" x14ac:dyDescent="0.2">
      <c r="A287" s="28" t="s">
        <v>57</v>
      </c>
      <c r="E287" s="29" t="s">
        <v>53</v>
      </c>
    </row>
    <row r="288" spans="1:16" ht="12.75" customHeight="1" x14ac:dyDescent="0.2">
      <c r="A288" s="28" t="s">
        <v>59</v>
      </c>
      <c r="E288" s="30" t="s">
        <v>862</v>
      </c>
    </row>
    <row r="289" spans="1:16" ht="216.75" customHeight="1" x14ac:dyDescent="0.2">
      <c r="E289" s="29" t="s">
        <v>715</v>
      </c>
    </row>
    <row r="290" spans="1:16" ht="12.75" customHeight="1" x14ac:dyDescent="0.2">
      <c r="A290" t="s">
        <v>51</v>
      </c>
      <c r="B290" s="5" t="s">
        <v>241</v>
      </c>
      <c r="C290" s="5" t="s">
        <v>863</v>
      </c>
      <c r="D290" t="s">
        <v>53</v>
      </c>
      <c r="E290" s="24" t="s">
        <v>864</v>
      </c>
      <c r="F290" s="25" t="s">
        <v>132</v>
      </c>
      <c r="G290" s="26">
        <v>6</v>
      </c>
      <c r="H290" s="25">
        <v>0</v>
      </c>
      <c r="I290" s="25">
        <f>ROUND(G290*H290,6)</f>
        <v>0</v>
      </c>
      <c r="L290" s="27">
        <v>0</v>
      </c>
      <c r="M290" s="22">
        <f>ROUND(ROUND(L290,2)*ROUND(G290,3),2)</f>
        <v>0</v>
      </c>
      <c r="N290" s="25" t="s">
        <v>170</v>
      </c>
      <c r="O290">
        <f>(M290*21)/100</f>
        <v>0</v>
      </c>
      <c r="P290" t="s">
        <v>27</v>
      </c>
    </row>
    <row r="291" spans="1:16" ht="12.75" customHeight="1" x14ac:dyDescent="0.2">
      <c r="A291" s="28" t="s">
        <v>57</v>
      </c>
      <c r="E291" s="29" t="s">
        <v>53</v>
      </c>
    </row>
    <row r="292" spans="1:16" ht="12.75" customHeight="1" x14ac:dyDescent="0.2">
      <c r="A292" s="28" t="s">
        <v>59</v>
      </c>
      <c r="E292" s="30" t="s">
        <v>865</v>
      </c>
    </row>
    <row r="293" spans="1:16" ht="38.25" customHeight="1" x14ac:dyDescent="0.2">
      <c r="E293" s="29" t="s">
        <v>866</v>
      </c>
    </row>
    <row r="294" spans="1:16" ht="12.75" customHeight="1" x14ac:dyDescent="0.2">
      <c r="A294" t="s">
        <v>51</v>
      </c>
      <c r="B294" s="5" t="s">
        <v>246</v>
      </c>
      <c r="C294" s="5" t="s">
        <v>867</v>
      </c>
      <c r="D294" t="s">
        <v>53</v>
      </c>
      <c r="E294" s="24" t="s">
        <v>868</v>
      </c>
      <c r="F294" s="25" t="s">
        <v>148</v>
      </c>
      <c r="G294" s="26">
        <v>45</v>
      </c>
      <c r="H294" s="25">
        <v>0</v>
      </c>
      <c r="I294" s="25">
        <f>ROUND(G294*H294,6)</f>
        <v>0</v>
      </c>
      <c r="L294" s="27">
        <v>0</v>
      </c>
      <c r="M294" s="22">
        <f>ROUND(ROUND(L294,2)*ROUND(G294,3),2)</f>
        <v>0</v>
      </c>
      <c r="N294" s="25" t="s">
        <v>170</v>
      </c>
      <c r="O294">
        <f>(M294*21)/100</f>
        <v>0</v>
      </c>
      <c r="P294" t="s">
        <v>27</v>
      </c>
    </row>
    <row r="295" spans="1:16" ht="12.75" customHeight="1" x14ac:dyDescent="0.2">
      <c r="A295" s="28" t="s">
        <v>57</v>
      </c>
      <c r="E295" s="29" t="s">
        <v>53</v>
      </c>
    </row>
    <row r="296" spans="1:16" ht="12.75" customHeight="1" x14ac:dyDescent="0.2">
      <c r="A296" s="28" t="s">
        <v>59</v>
      </c>
      <c r="E296" s="30" t="s">
        <v>869</v>
      </c>
    </row>
    <row r="297" spans="1:16" ht="76.5" customHeight="1" x14ac:dyDescent="0.2">
      <c r="E297" s="29" t="s">
        <v>835</v>
      </c>
    </row>
    <row r="298" spans="1:16" ht="12.75" customHeight="1" x14ac:dyDescent="0.2">
      <c r="A298" t="s">
        <v>51</v>
      </c>
      <c r="B298" s="5" t="s">
        <v>250</v>
      </c>
      <c r="C298" s="5" t="s">
        <v>870</v>
      </c>
      <c r="D298" t="s">
        <v>53</v>
      </c>
      <c r="E298" s="24" t="s">
        <v>871</v>
      </c>
      <c r="F298" s="25" t="s">
        <v>148</v>
      </c>
      <c r="G298" s="26">
        <v>1370</v>
      </c>
      <c r="H298" s="25">
        <v>0</v>
      </c>
      <c r="I298" s="25">
        <f>ROUND(G298*H298,6)</f>
        <v>0</v>
      </c>
      <c r="L298" s="27">
        <v>0</v>
      </c>
      <c r="M298" s="22">
        <f>ROUND(ROUND(L298,2)*ROUND(G298,3),2)</f>
        <v>0</v>
      </c>
      <c r="N298" s="25" t="s">
        <v>170</v>
      </c>
      <c r="O298">
        <f>(M298*21)/100</f>
        <v>0</v>
      </c>
      <c r="P298" t="s">
        <v>27</v>
      </c>
    </row>
    <row r="299" spans="1:16" ht="12.75" customHeight="1" x14ac:dyDescent="0.2">
      <c r="A299" s="28" t="s">
        <v>57</v>
      </c>
      <c r="E299" s="29" t="s">
        <v>53</v>
      </c>
    </row>
    <row r="300" spans="1:16" ht="12.75" customHeight="1" x14ac:dyDescent="0.2">
      <c r="A300" s="28" t="s">
        <v>59</v>
      </c>
      <c r="E300" s="30" t="s">
        <v>872</v>
      </c>
    </row>
    <row r="301" spans="1:16" ht="12.75" customHeight="1" x14ac:dyDescent="0.2">
      <c r="E301" s="29" t="s">
        <v>873</v>
      </c>
    </row>
    <row r="302" spans="1:16" ht="12.75" customHeight="1" x14ac:dyDescent="0.2">
      <c r="A302" t="s">
        <v>51</v>
      </c>
      <c r="B302" s="5" t="s">
        <v>254</v>
      </c>
      <c r="C302" s="5" t="s">
        <v>874</v>
      </c>
      <c r="D302" t="s">
        <v>53</v>
      </c>
      <c r="E302" s="24" t="s">
        <v>875</v>
      </c>
      <c r="F302" s="25" t="s">
        <v>148</v>
      </c>
      <c r="G302" s="26">
        <v>1370</v>
      </c>
      <c r="H302" s="25">
        <v>0</v>
      </c>
      <c r="I302" s="25">
        <f>ROUND(G302*H302,6)</f>
        <v>0</v>
      </c>
      <c r="L302" s="27">
        <v>0</v>
      </c>
      <c r="M302" s="22">
        <f>ROUND(ROUND(L302,2)*ROUND(G302,3),2)</f>
        <v>0</v>
      </c>
      <c r="N302" s="25" t="s">
        <v>172</v>
      </c>
      <c r="O302">
        <f>(M302*21)/100</f>
        <v>0</v>
      </c>
      <c r="P302" t="s">
        <v>27</v>
      </c>
    </row>
    <row r="303" spans="1:16" ht="12.75" customHeight="1" x14ac:dyDescent="0.2">
      <c r="A303" s="28" t="s">
        <v>57</v>
      </c>
      <c r="E303" s="29" t="s">
        <v>53</v>
      </c>
    </row>
    <row r="304" spans="1:16" ht="12.75" customHeight="1" x14ac:dyDescent="0.2">
      <c r="A304" s="28" t="s">
        <v>59</v>
      </c>
      <c r="E304" s="30" t="s">
        <v>872</v>
      </c>
    </row>
    <row r="305" spans="1:16" ht="12.75" customHeight="1" x14ac:dyDescent="0.2">
      <c r="E305" s="29" t="s">
        <v>876</v>
      </c>
    </row>
    <row r="306" spans="1:16" ht="12.75" customHeight="1" x14ac:dyDescent="0.2">
      <c r="A306" t="s">
        <v>51</v>
      </c>
      <c r="B306" s="5" t="s">
        <v>258</v>
      </c>
      <c r="C306" s="5" t="s">
        <v>877</v>
      </c>
      <c r="D306" t="s">
        <v>53</v>
      </c>
      <c r="E306" s="24" t="s">
        <v>878</v>
      </c>
      <c r="F306" s="25" t="s">
        <v>128</v>
      </c>
      <c r="G306" s="26">
        <v>261</v>
      </c>
      <c r="H306" s="25">
        <v>0</v>
      </c>
      <c r="I306" s="25">
        <f>ROUND(G306*H306,6)</f>
        <v>0</v>
      </c>
      <c r="L306" s="27">
        <v>0</v>
      </c>
      <c r="M306" s="22">
        <f>ROUND(ROUND(L306,2)*ROUND(G306,3),2)</f>
        <v>0</v>
      </c>
      <c r="N306" s="25" t="s">
        <v>170</v>
      </c>
      <c r="O306">
        <f>(M306*21)/100</f>
        <v>0</v>
      </c>
      <c r="P306" t="s">
        <v>27</v>
      </c>
    </row>
    <row r="307" spans="1:16" ht="12.75" customHeight="1" x14ac:dyDescent="0.2">
      <c r="A307" s="28" t="s">
        <v>57</v>
      </c>
      <c r="E307" s="29" t="s">
        <v>879</v>
      </c>
    </row>
    <row r="308" spans="1:16" ht="12.75" customHeight="1" x14ac:dyDescent="0.2">
      <c r="A308" s="28" t="s">
        <v>59</v>
      </c>
      <c r="E308" s="30" t="s">
        <v>880</v>
      </c>
    </row>
    <row r="309" spans="1:16" ht="229.5" customHeight="1" x14ac:dyDescent="0.2">
      <c r="E309" s="29" t="s">
        <v>881</v>
      </c>
    </row>
    <row r="310" spans="1:16" ht="12.75" customHeight="1" x14ac:dyDescent="0.2">
      <c r="A310" t="s">
        <v>51</v>
      </c>
      <c r="B310" s="5" t="s">
        <v>261</v>
      </c>
      <c r="C310" s="5" t="s">
        <v>882</v>
      </c>
      <c r="D310" t="s">
        <v>53</v>
      </c>
      <c r="E310" s="24" t="s">
        <v>883</v>
      </c>
      <c r="F310" s="25" t="s">
        <v>128</v>
      </c>
      <c r="G310" s="26">
        <v>130</v>
      </c>
      <c r="H310" s="25">
        <v>0</v>
      </c>
      <c r="I310" s="25">
        <f>ROUND(G310*H310,6)</f>
        <v>0</v>
      </c>
      <c r="L310" s="27">
        <v>0</v>
      </c>
      <c r="M310" s="22">
        <f>ROUND(ROUND(L310,2)*ROUND(G310,3),2)</f>
        <v>0</v>
      </c>
      <c r="N310" s="25" t="s">
        <v>170</v>
      </c>
      <c r="O310">
        <f>(M310*21)/100</f>
        <v>0</v>
      </c>
      <c r="P310" t="s">
        <v>27</v>
      </c>
    </row>
    <row r="311" spans="1:16" ht="12.75" customHeight="1" x14ac:dyDescent="0.2">
      <c r="A311" s="28" t="s">
        <v>57</v>
      </c>
      <c r="E311" s="29" t="s">
        <v>53</v>
      </c>
    </row>
    <row r="312" spans="1:16" ht="12.75" customHeight="1" x14ac:dyDescent="0.2">
      <c r="A312" s="28" t="s">
        <v>59</v>
      </c>
      <c r="E312" s="30" t="s">
        <v>884</v>
      </c>
    </row>
    <row r="313" spans="1:16" ht="229.5" customHeight="1" x14ac:dyDescent="0.2">
      <c r="E313" s="29" t="s">
        <v>885</v>
      </c>
    </row>
    <row r="314" spans="1:16" ht="12.75" customHeight="1" x14ac:dyDescent="0.2">
      <c r="A314" t="s">
        <v>51</v>
      </c>
      <c r="B314" s="5" t="s">
        <v>264</v>
      </c>
      <c r="C314" s="5" t="s">
        <v>708</v>
      </c>
      <c r="D314" t="s">
        <v>53</v>
      </c>
      <c r="E314" s="24" t="s">
        <v>709</v>
      </c>
      <c r="F314" s="25" t="s">
        <v>128</v>
      </c>
      <c r="G314" s="26">
        <v>132</v>
      </c>
      <c r="H314" s="25">
        <v>0</v>
      </c>
      <c r="I314" s="25">
        <f>ROUND(G314*H314,6)</f>
        <v>0</v>
      </c>
      <c r="L314" s="27">
        <v>0</v>
      </c>
      <c r="M314" s="22">
        <f>ROUND(ROUND(L314,2)*ROUND(G314,3),2)</f>
        <v>0</v>
      </c>
      <c r="N314" s="25" t="s">
        <v>170</v>
      </c>
      <c r="O314">
        <f>(M314*21)/100</f>
        <v>0</v>
      </c>
      <c r="P314" t="s">
        <v>27</v>
      </c>
    </row>
    <row r="315" spans="1:16" ht="12.75" customHeight="1" x14ac:dyDescent="0.2">
      <c r="A315" s="28" t="s">
        <v>57</v>
      </c>
      <c r="E315" s="29" t="s">
        <v>53</v>
      </c>
    </row>
    <row r="316" spans="1:16" ht="12.75" customHeight="1" x14ac:dyDescent="0.2">
      <c r="A316" s="28" t="s">
        <v>59</v>
      </c>
      <c r="E316" s="30" t="s">
        <v>886</v>
      </c>
    </row>
    <row r="317" spans="1:16" ht="25.5" customHeight="1" x14ac:dyDescent="0.2">
      <c r="E317" s="29" t="s">
        <v>711</v>
      </c>
    </row>
    <row r="318" spans="1:16" ht="12.75" customHeight="1" x14ac:dyDescent="0.2">
      <c r="A318" t="s">
        <v>51</v>
      </c>
      <c r="B318" s="5" t="s">
        <v>266</v>
      </c>
      <c r="C318" s="5" t="s">
        <v>887</v>
      </c>
      <c r="D318" t="s">
        <v>53</v>
      </c>
      <c r="E318" s="24" t="s">
        <v>888</v>
      </c>
      <c r="F318" s="25" t="s">
        <v>148</v>
      </c>
      <c r="G318" s="26">
        <v>1020</v>
      </c>
      <c r="H318" s="25">
        <v>0</v>
      </c>
      <c r="I318" s="25">
        <f>ROUND(G318*H318,6)</f>
        <v>0</v>
      </c>
      <c r="L318" s="27">
        <v>0</v>
      </c>
      <c r="M318" s="22">
        <f>ROUND(ROUND(L318,2)*ROUND(G318,3),2)</f>
        <v>0</v>
      </c>
      <c r="N318" s="25" t="s">
        <v>172</v>
      </c>
      <c r="O318">
        <f>(M318*21)/100</f>
        <v>0</v>
      </c>
      <c r="P318" t="s">
        <v>27</v>
      </c>
    </row>
    <row r="319" spans="1:16" ht="12.75" customHeight="1" x14ac:dyDescent="0.2">
      <c r="A319" s="28" t="s">
        <v>57</v>
      </c>
      <c r="E319" s="29" t="s">
        <v>889</v>
      </c>
    </row>
    <row r="320" spans="1:16" ht="12.75" customHeight="1" x14ac:dyDescent="0.2">
      <c r="A320" s="28" t="s">
        <v>59</v>
      </c>
      <c r="E320" s="30" t="s">
        <v>890</v>
      </c>
    </row>
    <row r="321" spans="1:16" ht="89.25" customHeight="1" x14ac:dyDescent="0.2">
      <c r="E321" s="29" t="s">
        <v>891</v>
      </c>
    </row>
    <row r="322" spans="1:16" ht="12.75" customHeight="1" x14ac:dyDescent="0.2">
      <c r="A322" t="s">
        <v>51</v>
      </c>
      <c r="B322" s="5" t="s">
        <v>892</v>
      </c>
      <c r="C322" s="5" t="s">
        <v>893</v>
      </c>
      <c r="D322" t="s">
        <v>53</v>
      </c>
      <c r="E322" s="24" t="s">
        <v>894</v>
      </c>
      <c r="F322" s="25" t="s">
        <v>128</v>
      </c>
      <c r="G322" s="26">
        <v>153</v>
      </c>
      <c r="H322" s="25">
        <v>0</v>
      </c>
      <c r="I322" s="25">
        <f>ROUND(G322*H322,6)</f>
        <v>0</v>
      </c>
      <c r="L322" s="27">
        <v>0</v>
      </c>
      <c r="M322" s="22">
        <f>ROUND(ROUND(L322,2)*ROUND(G322,3),2)</f>
        <v>0</v>
      </c>
      <c r="N322" s="25" t="s">
        <v>170</v>
      </c>
      <c r="O322">
        <f>(M322*21)/100</f>
        <v>0</v>
      </c>
      <c r="P322" t="s">
        <v>27</v>
      </c>
    </row>
    <row r="323" spans="1:16" ht="12.75" customHeight="1" x14ac:dyDescent="0.2">
      <c r="A323" s="28" t="s">
        <v>57</v>
      </c>
      <c r="E323" s="29" t="s">
        <v>53</v>
      </c>
    </row>
    <row r="324" spans="1:16" ht="12.75" customHeight="1" x14ac:dyDescent="0.2">
      <c r="A324" s="28" t="s">
        <v>59</v>
      </c>
      <c r="E324" s="30" t="s">
        <v>895</v>
      </c>
    </row>
    <row r="325" spans="1:16" ht="12.75" customHeight="1" x14ac:dyDescent="0.2">
      <c r="E325" s="29" t="s">
        <v>896</v>
      </c>
    </row>
    <row r="326" spans="1:16" ht="12.75" customHeight="1" x14ac:dyDescent="0.2">
      <c r="A326" t="s">
        <v>51</v>
      </c>
      <c r="B326" s="5" t="s">
        <v>897</v>
      </c>
      <c r="C326" s="5" t="s">
        <v>898</v>
      </c>
      <c r="D326" t="s">
        <v>53</v>
      </c>
      <c r="E326" s="24" t="s">
        <v>899</v>
      </c>
      <c r="F326" s="25" t="s">
        <v>462</v>
      </c>
      <c r="G326" s="26">
        <v>1</v>
      </c>
      <c r="H326" s="25">
        <v>0</v>
      </c>
      <c r="I326" s="25">
        <f>ROUND(G326*H326,6)</f>
        <v>0</v>
      </c>
      <c r="L326" s="27">
        <v>0</v>
      </c>
      <c r="M326" s="22">
        <f>ROUND(ROUND(L326,2)*ROUND(G326,3),2)</f>
        <v>0</v>
      </c>
      <c r="N326" s="25" t="s">
        <v>172</v>
      </c>
      <c r="O326">
        <f>(M326*21)/100</f>
        <v>0</v>
      </c>
      <c r="P326" t="s">
        <v>27</v>
      </c>
    </row>
    <row r="327" spans="1:16" ht="12.75" customHeight="1" x14ac:dyDescent="0.2">
      <c r="A327" s="28" t="s">
        <v>57</v>
      </c>
      <c r="E327" s="29" t="s">
        <v>53</v>
      </c>
    </row>
    <row r="328" spans="1:16" ht="12.75" customHeight="1" x14ac:dyDescent="0.2">
      <c r="A328" s="28" t="s">
        <v>59</v>
      </c>
      <c r="E328" s="30" t="s">
        <v>900</v>
      </c>
    </row>
    <row r="329" spans="1:16" ht="12.75" customHeight="1" x14ac:dyDescent="0.2">
      <c r="E329" s="29" t="s">
        <v>901</v>
      </c>
    </row>
    <row r="330" spans="1:16" ht="12.75" customHeight="1" x14ac:dyDescent="0.2">
      <c r="A330" t="s">
        <v>51</v>
      </c>
      <c r="B330" s="5" t="s">
        <v>902</v>
      </c>
      <c r="C330" s="5" t="s">
        <v>668</v>
      </c>
      <c r="D330" t="s">
        <v>53</v>
      </c>
      <c r="E330" s="24" t="s">
        <v>669</v>
      </c>
      <c r="F330" s="25" t="s">
        <v>148</v>
      </c>
      <c r="G330" s="26">
        <v>1370</v>
      </c>
      <c r="H330" s="25">
        <v>0</v>
      </c>
      <c r="I330" s="25">
        <f>ROUND(G330*H330,6)</f>
        <v>0</v>
      </c>
      <c r="L330" s="27">
        <v>0</v>
      </c>
      <c r="M330" s="22">
        <f>ROUND(ROUND(L330,2)*ROUND(G330,3),2)</f>
        <v>0</v>
      </c>
      <c r="N330" s="25" t="s">
        <v>170</v>
      </c>
      <c r="O330">
        <f>(M330*21)/100</f>
        <v>0</v>
      </c>
      <c r="P330" t="s">
        <v>27</v>
      </c>
    </row>
    <row r="331" spans="1:16" ht="12.75" customHeight="1" x14ac:dyDescent="0.2">
      <c r="A331" s="28" t="s">
        <v>57</v>
      </c>
      <c r="E331" s="29" t="s">
        <v>53</v>
      </c>
    </row>
    <row r="332" spans="1:16" ht="12.75" customHeight="1" x14ac:dyDescent="0.2">
      <c r="A332" s="28" t="s">
        <v>59</v>
      </c>
      <c r="E332" s="30" t="s">
        <v>903</v>
      </c>
    </row>
    <row r="333" spans="1:16" ht="38.25" customHeight="1" x14ac:dyDescent="0.2">
      <c r="E333" s="29" t="s">
        <v>671</v>
      </c>
    </row>
    <row r="334" spans="1:16" ht="12.75" customHeight="1" x14ac:dyDescent="0.2">
      <c r="A334" t="s">
        <v>51</v>
      </c>
      <c r="B334" s="5" t="s">
        <v>904</v>
      </c>
      <c r="C334" s="5" t="s">
        <v>672</v>
      </c>
      <c r="D334" t="s">
        <v>53</v>
      </c>
      <c r="E334" s="24" t="s">
        <v>673</v>
      </c>
      <c r="F334" s="25" t="s">
        <v>148</v>
      </c>
      <c r="G334" s="26">
        <v>1370</v>
      </c>
      <c r="H334" s="25">
        <v>0</v>
      </c>
      <c r="I334" s="25">
        <f>ROUND(G334*H334,6)</f>
        <v>0</v>
      </c>
      <c r="L334" s="27">
        <v>0</v>
      </c>
      <c r="M334" s="22">
        <f>ROUND(ROUND(L334,2)*ROUND(G334,3),2)</f>
        <v>0</v>
      </c>
      <c r="N334" s="25" t="s">
        <v>170</v>
      </c>
      <c r="O334">
        <f>(M334*21)/100</f>
        <v>0</v>
      </c>
      <c r="P334" t="s">
        <v>27</v>
      </c>
    </row>
    <row r="335" spans="1:16" ht="12.75" customHeight="1" x14ac:dyDescent="0.2">
      <c r="A335" s="28" t="s">
        <v>57</v>
      </c>
      <c r="E335" s="29" t="s">
        <v>53</v>
      </c>
    </row>
    <row r="336" spans="1:16" ht="12.75" customHeight="1" x14ac:dyDescent="0.2">
      <c r="A336" s="28" t="s">
        <v>59</v>
      </c>
      <c r="E336" s="30" t="s">
        <v>903</v>
      </c>
    </row>
    <row r="337" spans="5:5" ht="12.75" customHeight="1" x14ac:dyDescent="0.2">
      <c r="E337" s="29" t="s">
        <v>674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12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905</v>
      </c>
      <c r="M3" s="31">
        <f>Rekapitulace!C19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905</v>
      </c>
      <c r="D4" s="32"/>
      <c r="E4" s="18" t="s">
        <v>906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COUNTIFS(L8:L209,"=0",A8:A209,"P")+COUNTIFS(L8:L209,"",A8:A209,"P")+SUM(Q8:Q209)</f>
        <v>49</v>
      </c>
    </row>
    <row r="8" spans="1:20" ht="12.75" customHeight="1" x14ac:dyDescent="0.2">
      <c r="A8" t="s">
        <v>45</v>
      </c>
      <c r="C8" s="19" t="s">
        <v>909</v>
      </c>
      <c r="E8" s="21" t="s">
        <v>906</v>
      </c>
      <c r="J8" s="20">
        <f>0+J9+J22+J79+J96+J109+J138+J147+J176</f>
        <v>0</v>
      </c>
      <c r="K8" s="20">
        <f>0+K9+K22+K79+K96+K109+K138+K147+K176</f>
        <v>0</v>
      </c>
      <c r="L8" s="20">
        <f>0+L9+L22+L79+L96+L109+L138+L147+L176</f>
        <v>0</v>
      </c>
      <c r="M8" s="20">
        <f>0+M9+M22+M79+M96+M109+M138+M147+M176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</f>
        <v>0</v>
      </c>
      <c r="M9" s="22">
        <f>0+M10+M14+M18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3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910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477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630</v>
      </c>
      <c r="D18" t="s">
        <v>53</v>
      </c>
      <c r="E18" s="24" t="s">
        <v>631</v>
      </c>
      <c r="F18" s="25" t="s">
        <v>55</v>
      </c>
      <c r="G18" s="26">
        <v>2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632</v>
      </c>
    </row>
    <row r="20" spans="1:16" ht="12.75" customHeight="1" x14ac:dyDescent="0.2">
      <c r="A20" s="28" t="s">
        <v>59</v>
      </c>
      <c r="E20" s="30" t="s">
        <v>633</v>
      </c>
    </row>
    <row r="21" spans="1:16" ht="12.75" customHeight="1" x14ac:dyDescent="0.2">
      <c r="E21" s="29" t="s">
        <v>473</v>
      </c>
    </row>
    <row r="22" spans="1:16" ht="12.75" customHeight="1" x14ac:dyDescent="0.2">
      <c r="A22" t="s">
        <v>48</v>
      </c>
      <c r="C22" s="6" t="s">
        <v>49</v>
      </c>
      <c r="E22" s="23" t="s">
        <v>124</v>
      </c>
      <c r="J22" s="22">
        <f>0</f>
        <v>0</v>
      </c>
      <c r="K22" s="22">
        <f>0</f>
        <v>0</v>
      </c>
      <c r="L22" s="22">
        <f>0+L23+L27+L31+L35+L39+L43+L47+L51+L55+L59+L63+L67+L71+L75</f>
        <v>0</v>
      </c>
      <c r="M22" s="22">
        <f>0+M23+M27+M31+M35+M39+M43+M47+M51+M55+M59+M63+M67+M71+M75</f>
        <v>0</v>
      </c>
    </row>
    <row r="23" spans="1:16" ht="12.75" customHeight="1" x14ac:dyDescent="0.2">
      <c r="A23" t="s">
        <v>51</v>
      </c>
      <c r="B23" s="5" t="s">
        <v>68</v>
      </c>
      <c r="C23" s="5" t="s">
        <v>637</v>
      </c>
      <c r="D23" t="s">
        <v>53</v>
      </c>
      <c r="E23" s="24" t="s">
        <v>638</v>
      </c>
      <c r="F23" s="25" t="s">
        <v>128</v>
      </c>
      <c r="G23" s="26">
        <v>82.8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911</v>
      </c>
    </row>
    <row r="26" spans="1:16" ht="293.25" customHeight="1" x14ac:dyDescent="0.2">
      <c r="E26" s="29" t="s">
        <v>640</v>
      </c>
    </row>
    <row r="27" spans="1:16" ht="12.75" customHeight="1" x14ac:dyDescent="0.2">
      <c r="A27" t="s">
        <v>51</v>
      </c>
      <c r="B27" s="5" t="s">
        <v>71</v>
      </c>
      <c r="C27" s="5" t="s">
        <v>641</v>
      </c>
      <c r="D27" t="s">
        <v>53</v>
      </c>
      <c r="E27" s="24" t="s">
        <v>642</v>
      </c>
      <c r="F27" s="25" t="s">
        <v>128</v>
      </c>
      <c r="G27" s="26">
        <v>27.6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912</v>
      </c>
    </row>
    <row r="30" spans="1:16" ht="293.25" customHeight="1" x14ac:dyDescent="0.2">
      <c r="E30" s="29" t="s">
        <v>644</v>
      </c>
    </row>
    <row r="31" spans="1:16" ht="12.75" customHeight="1" x14ac:dyDescent="0.2">
      <c r="A31" t="s">
        <v>51</v>
      </c>
      <c r="B31" s="5" t="s">
        <v>75</v>
      </c>
      <c r="C31" s="5" t="s">
        <v>913</v>
      </c>
      <c r="D31" t="s">
        <v>53</v>
      </c>
      <c r="E31" s="24" t="s">
        <v>914</v>
      </c>
      <c r="F31" s="25" t="s">
        <v>128</v>
      </c>
      <c r="G31" s="26">
        <v>1.845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915</v>
      </c>
    </row>
    <row r="34" spans="1:16" ht="255" customHeight="1" x14ac:dyDescent="0.2">
      <c r="E34" s="29" t="s">
        <v>482</v>
      </c>
    </row>
    <row r="35" spans="1:16" ht="12.75" customHeight="1" x14ac:dyDescent="0.2">
      <c r="A35" t="s">
        <v>51</v>
      </c>
      <c r="B35" s="5" t="s">
        <v>78</v>
      </c>
      <c r="C35" s="5" t="s">
        <v>653</v>
      </c>
      <c r="D35" t="s">
        <v>53</v>
      </c>
      <c r="E35" s="24" t="s">
        <v>654</v>
      </c>
      <c r="F35" s="25" t="s">
        <v>128</v>
      </c>
      <c r="G35" s="26">
        <v>0.61499999999999999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916</v>
      </c>
    </row>
    <row r="38" spans="1:16" ht="255" customHeight="1" x14ac:dyDescent="0.2">
      <c r="E38" s="29" t="s">
        <v>486</v>
      </c>
    </row>
    <row r="39" spans="1:16" ht="12.75" customHeight="1" x14ac:dyDescent="0.2">
      <c r="A39" t="s">
        <v>51</v>
      </c>
      <c r="B39" s="5" t="s">
        <v>81</v>
      </c>
      <c r="C39" s="5" t="s">
        <v>479</v>
      </c>
      <c r="D39" t="s">
        <v>53</v>
      </c>
      <c r="E39" s="24" t="s">
        <v>480</v>
      </c>
      <c r="F39" s="25" t="s">
        <v>128</v>
      </c>
      <c r="G39" s="26">
        <v>2.0569999999999999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917</v>
      </c>
    </row>
    <row r="42" spans="1:16" ht="255" customHeight="1" x14ac:dyDescent="0.2">
      <c r="E42" s="29" t="s">
        <v>482</v>
      </c>
    </row>
    <row r="43" spans="1:16" ht="12.75" customHeight="1" x14ac:dyDescent="0.2">
      <c r="A43" t="s">
        <v>51</v>
      </c>
      <c r="B43" s="5" t="s">
        <v>84</v>
      </c>
      <c r="C43" s="5" t="s">
        <v>483</v>
      </c>
      <c r="D43" t="s">
        <v>53</v>
      </c>
      <c r="E43" s="24" t="s">
        <v>484</v>
      </c>
      <c r="F43" s="25" t="s">
        <v>128</v>
      </c>
      <c r="G43" s="26">
        <v>0.68600000000000005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918</v>
      </c>
    </row>
    <row r="46" spans="1:16" ht="255" customHeight="1" x14ac:dyDescent="0.2">
      <c r="E46" s="29" t="s">
        <v>486</v>
      </c>
    </row>
    <row r="47" spans="1:16" ht="12.75" customHeight="1" x14ac:dyDescent="0.2">
      <c r="A47" t="s">
        <v>51</v>
      </c>
      <c r="B47" s="5" t="s">
        <v>87</v>
      </c>
      <c r="C47" s="5" t="s">
        <v>664</v>
      </c>
      <c r="D47" t="s">
        <v>53</v>
      </c>
      <c r="E47" s="24" t="s">
        <v>665</v>
      </c>
      <c r="F47" s="25" t="s">
        <v>148</v>
      </c>
      <c r="G47" s="26">
        <v>396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170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919</v>
      </c>
    </row>
    <row r="50" spans="1:16" ht="12.75" customHeight="1" x14ac:dyDescent="0.2">
      <c r="E50" s="29" t="s">
        <v>667</v>
      </c>
    </row>
    <row r="51" spans="1:16" ht="12.75" customHeight="1" x14ac:dyDescent="0.2">
      <c r="A51" t="s">
        <v>51</v>
      </c>
      <c r="B51" s="5" t="s">
        <v>90</v>
      </c>
      <c r="C51" s="5" t="s">
        <v>668</v>
      </c>
      <c r="D51" t="s">
        <v>53</v>
      </c>
      <c r="E51" s="24" t="s">
        <v>669</v>
      </c>
      <c r="F51" s="25" t="s">
        <v>148</v>
      </c>
      <c r="G51" s="26">
        <v>145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920</v>
      </c>
    </row>
    <row r="54" spans="1:16" ht="38.25" customHeight="1" x14ac:dyDescent="0.2">
      <c r="E54" s="29" t="s">
        <v>671</v>
      </c>
    </row>
    <row r="55" spans="1:16" ht="12.75" customHeight="1" x14ac:dyDescent="0.2">
      <c r="A55" t="s">
        <v>51</v>
      </c>
      <c r="B55" s="5" t="s">
        <v>93</v>
      </c>
      <c r="C55" s="5" t="s">
        <v>672</v>
      </c>
      <c r="D55" t="s">
        <v>53</v>
      </c>
      <c r="E55" s="24" t="s">
        <v>673</v>
      </c>
      <c r="F55" s="25" t="s">
        <v>148</v>
      </c>
      <c r="G55" s="26">
        <v>145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920</v>
      </c>
    </row>
    <row r="58" spans="1:16" ht="12.75" customHeight="1" x14ac:dyDescent="0.2">
      <c r="E58" s="29" t="s">
        <v>674</v>
      </c>
    </row>
    <row r="59" spans="1:16" ht="12.75" customHeight="1" x14ac:dyDescent="0.2">
      <c r="A59" t="s">
        <v>51</v>
      </c>
      <c r="B59" s="5" t="s">
        <v>96</v>
      </c>
      <c r="C59" s="5" t="s">
        <v>675</v>
      </c>
      <c r="D59" t="s">
        <v>53</v>
      </c>
      <c r="E59" s="24" t="s">
        <v>676</v>
      </c>
      <c r="F59" s="25" t="s">
        <v>148</v>
      </c>
      <c r="G59" s="26">
        <v>50</v>
      </c>
      <c r="H59" s="25">
        <v>0</v>
      </c>
      <c r="I59" s="25">
        <f>ROUND(G59*H59,6)</f>
        <v>0</v>
      </c>
      <c r="L59" s="27">
        <v>0</v>
      </c>
      <c r="M59" s="22">
        <f>ROUND(ROUND(L59,2)*ROUND(G59,3),2)</f>
        <v>0</v>
      </c>
      <c r="N59" s="25" t="s">
        <v>172</v>
      </c>
      <c r="O59">
        <f>(M59*21)/100</f>
        <v>0</v>
      </c>
      <c r="P59" t="s">
        <v>27</v>
      </c>
    </row>
    <row r="60" spans="1:16" ht="12.75" customHeight="1" x14ac:dyDescent="0.2">
      <c r="A60" s="28" t="s">
        <v>57</v>
      </c>
      <c r="E60" s="29" t="s">
        <v>53</v>
      </c>
    </row>
    <row r="61" spans="1:16" ht="12.75" customHeight="1" x14ac:dyDescent="0.2">
      <c r="A61" s="28" t="s">
        <v>59</v>
      </c>
      <c r="E61" s="30" t="s">
        <v>921</v>
      </c>
    </row>
    <row r="62" spans="1:16" ht="12.75" customHeight="1" x14ac:dyDescent="0.2">
      <c r="E62" s="29" t="s">
        <v>678</v>
      </c>
    </row>
    <row r="63" spans="1:16" ht="12.75" customHeight="1" x14ac:dyDescent="0.2">
      <c r="A63" t="s">
        <v>51</v>
      </c>
      <c r="B63" s="5" t="s">
        <v>99</v>
      </c>
      <c r="C63" s="5" t="s">
        <v>487</v>
      </c>
      <c r="D63" t="s">
        <v>53</v>
      </c>
      <c r="E63" s="24" t="s">
        <v>488</v>
      </c>
      <c r="F63" s="25" t="s">
        <v>153</v>
      </c>
      <c r="G63" s="26">
        <v>173.404</v>
      </c>
      <c r="H63" s="25">
        <v>0</v>
      </c>
      <c r="I63" s="25">
        <f>ROUND(G63*H63,6)</f>
        <v>0</v>
      </c>
      <c r="L63" s="27">
        <v>0</v>
      </c>
      <c r="M63" s="22">
        <f>ROUND(ROUND(L63,2)*ROUND(G63,3),2)</f>
        <v>0</v>
      </c>
      <c r="N63" s="25" t="s">
        <v>170</v>
      </c>
      <c r="O63">
        <f>(M63*21)/100</f>
        <v>0</v>
      </c>
      <c r="P63" t="s">
        <v>27</v>
      </c>
    </row>
    <row r="64" spans="1:16" ht="12.75" customHeight="1" x14ac:dyDescent="0.2">
      <c r="A64" s="28" t="s">
        <v>57</v>
      </c>
      <c r="E64" s="29" t="s">
        <v>53</v>
      </c>
    </row>
    <row r="65" spans="1:16" ht="12.75" customHeight="1" x14ac:dyDescent="0.2">
      <c r="A65" s="28" t="s">
        <v>59</v>
      </c>
      <c r="E65" s="30" t="s">
        <v>922</v>
      </c>
    </row>
    <row r="66" spans="1:16" ht="76.5" customHeight="1" x14ac:dyDescent="0.2">
      <c r="E66" s="29" t="s">
        <v>490</v>
      </c>
    </row>
    <row r="67" spans="1:16" ht="12.75" customHeight="1" x14ac:dyDescent="0.2">
      <c r="A67" t="s">
        <v>51</v>
      </c>
      <c r="B67" s="5" t="s">
        <v>103</v>
      </c>
      <c r="C67" s="5" t="s">
        <v>151</v>
      </c>
      <c r="D67" t="s">
        <v>53</v>
      </c>
      <c r="E67" s="24" t="s">
        <v>152</v>
      </c>
      <c r="F67" s="25" t="s">
        <v>153</v>
      </c>
      <c r="G67" s="26">
        <v>63.569000000000003</v>
      </c>
      <c r="H67" s="25">
        <v>0</v>
      </c>
      <c r="I67" s="25">
        <f>ROUND(G67*H67,6)</f>
        <v>0</v>
      </c>
      <c r="L67" s="27">
        <v>0</v>
      </c>
      <c r="M67" s="22">
        <f>ROUND(ROUND(L67,2)*ROUND(G67,3),2)</f>
        <v>0</v>
      </c>
      <c r="N67" s="25" t="s">
        <v>170</v>
      </c>
      <c r="O67">
        <f>(M67*21)/100</f>
        <v>0</v>
      </c>
      <c r="P67" t="s">
        <v>27</v>
      </c>
    </row>
    <row r="68" spans="1:16" ht="12.75" customHeight="1" x14ac:dyDescent="0.2">
      <c r="A68" s="28" t="s">
        <v>57</v>
      </c>
      <c r="E68" s="29" t="s">
        <v>53</v>
      </c>
    </row>
    <row r="69" spans="1:16" ht="12.75" customHeight="1" x14ac:dyDescent="0.2">
      <c r="A69" s="28" t="s">
        <v>59</v>
      </c>
      <c r="E69" s="30" t="s">
        <v>923</v>
      </c>
    </row>
    <row r="70" spans="1:16" ht="76.5" customHeight="1" x14ac:dyDescent="0.2">
      <c r="E70" s="29" t="s">
        <v>490</v>
      </c>
    </row>
    <row r="71" spans="1:16" ht="12.75" customHeight="1" x14ac:dyDescent="0.2">
      <c r="A71" t="s">
        <v>51</v>
      </c>
      <c r="B71" s="5" t="s">
        <v>106</v>
      </c>
      <c r="C71" s="5" t="s">
        <v>694</v>
      </c>
      <c r="D71" t="s">
        <v>53</v>
      </c>
      <c r="E71" s="24" t="s">
        <v>695</v>
      </c>
      <c r="F71" s="25" t="s">
        <v>153</v>
      </c>
      <c r="G71" s="26">
        <v>1.5</v>
      </c>
      <c r="H71" s="25">
        <v>0</v>
      </c>
      <c r="I71" s="25">
        <f>ROUND(G71*H71,6)</f>
        <v>0</v>
      </c>
      <c r="L71" s="27">
        <v>0</v>
      </c>
      <c r="M71" s="22">
        <f>ROUND(ROUND(L71,2)*ROUND(G71,3),2)</f>
        <v>0</v>
      </c>
      <c r="N71" s="25" t="s">
        <v>170</v>
      </c>
      <c r="O71">
        <f>(M71*21)/100</f>
        <v>0</v>
      </c>
      <c r="P71" t="s">
        <v>27</v>
      </c>
    </row>
    <row r="72" spans="1:16" ht="12.75" customHeight="1" x14ac:dyDescent="0.2">
      <c r="A72" s="28" t="s">
        <v>57</v>
      </c>
      <c r="E72" s="29" t="s">
        <v>53</v>
      </c>
    </row>
    <row r="73" spans="1:16" ht="12.75" customHeight="1" x14ac:dyDescent="0.2">
      <c r="A73" s="28" t="s">
        <v>59</v>
      </c>
      <c r="E73" s="30" t="s">
        <v>924</v>
      </c>
    </row>
    <row r="74" spans="1:16" ht="76.5" customHeight="1" x14ac:dyDescent="0.2">
      <c r="E74" s="29" t="s">
        <v>490</v>
      </c>
    </row>
    <row r="75" spans="1:16" ht="12.75" customHeight="1" x14ac:dyDescent="0.2">
      <c r="A75" t="s">
        <v>51</v>
      </c>
      <c r="B75" s="5" t="s">
        <v>109</v>
      </c>
      <c r="C75" s="5" t="s">
        <v>925</v>
      </c>
      <c r="D75" t="s">
        <v>53</v>
      </c>
      <c r="E75" s="24" t="s">
        <v>926</v>
      </c>
      <c r="F75" s="25" t="s">
        <v>153</v>
      </c>
      <c r="G75" s="26">
        <v>0.5</v>
      </c>
      <c r="H75" s="25">
        <v>0</v>
      </c>
      <c r="I75" s="25">
        <f>ROUND(G75*H75,6)</f>
        <v>0</v>
      </c>
      <c r="L75" s="27">
        <v>0</v>
      </c>
      <c r="M75" s="22">
        <f>ROUND(ROUND(L75,2)*ROUND(G75,3),2)</f>
        <v>0</v>
      </c>
      <c r="N75" s="25" t="s">
        <v>172</v>
      </c>
      <c r="O75">
        <f>(M75*21)/100</f>
        <v>0</v>
      </c>
      <c r="P75" t="s">
        <v>27</v>
      </c>
    </row>
    <row r="76" spans="1:16" ht="12.75" customHeight="1" x14ac:dyDescent="0.2">
      <c r="A76" s="28" t="s">
        <v>57</v>
      </c>
      <c r="E76" s="29" t="s">
        <v>53</v>
      </c>
    </row>
    <row r="77" spans="1:16" ht="12.75" customHeight="1" x14ac:dyDescent="0.2">
      <c r="A77" s="28" t="s">
        <v>59</v>
      </c>
      <c r="E77" s="30" t="s">
        <v>927</v>
      </c>
    </row>
    <row r="78" spans="1:16" ht="76.5" customHeight="1" x14ac:dyDescent="0.2">
      <c r="E78" s="29" t="s">
        <v>490</v>
      </c>
    </row>
    <row r="79" spans="1:16" ht="12.75" customHeight="1" x14ac:dyDescent="0.2">
      <c r="A79" t="s">
        <v>48</v>
      </c>
      <c r="C79" s="6" t="s">
        <v>27</v>
      </c>
      <c r="E79" s="23" t="s">
        <v>492</v>
      </c>
      <c r="J79" s="22">
        <f>0</f>
        <v>0</v>
      </c>
      <c r="K79" s="22">
        <f>0</f>
        <v>0</v>
      </c>
      <c r="L79" s="22">
        <f>0+L80+L84+L88+L92</f>
        <v>0</v>
      </c>
      <c r="M79" s="22">
        <f>0+M80+M84+M88+M92</f>
        <v>0</v>
      </c>
    </row>
    <row r="80" spans="1:16" ht="12.75" customHeight="1" x14ac:dyDescent="0.2">
      <c r="A80" t="s">
        <v>51</v>
      </c>
      <c r="B80" s="5" t="s">
        <v>112</v>
      </c>
      <c r="C80" s="5" t="s">
        <v>928</v>
      </c>
      <c r="D80" t="s">
        <v>53</v>
      </c>
      <c r="E80" s="24" t="s">
        <v>929</v>
      </c>
      <c r="F80" s="25" t="s">
        <v>128</v>
      </c>
      <c r="G80" s="26">
        <v>0.15</v>
      </c>
      <c r="H80" s="25">
        <v>0</v>
      </c>
      <c r="I80" s="25">
        <f>ROUND(G80*H80,6)</f>
        <v>0</v>
      </c>
      <c r="L80" s="27">
        <v>0</v>
      </c>
      <c r="M80" s="22">
        <f>ROUND(ROUND(L80,2)*ROUND(G80,3),2)</f>
        <v>0</v>
      </c>
      <c r="N80" s="25" t="s">
        <v>170</v>
      </c>
      <c r="O80">
        <f>(M80*21)/100</f>
        <v>0</v>
      </c>
      <c r="P80" t="s">
        <v>27</v>
      </c>
    </row>
    <row r="81" spans="1:16" ht="12.75" customHeight="1" x14ac:dyDescent="0.2">
      <c r="A81" s="28" t="s">
        <v>57</v>
      </c>
      <c r="E81" s="29" t="s">
        <v>53</v>
      </c>
    </row>
    <row r="82" spans="1:16" ht="12.75" customHeight="1" x14ac:dyDescent="0.2">
      <c r="A82" s="28" t="s">
        <v>59</v>
      </c>
      <c r="E82" s="30" t="s">
        <v>930</v>
      </c>
    </row>
    <row r="83" spans="1:16" ht="25.5" customHeight="1" x14ac:dyDescent="0.2">
      <c r="E83" s="29" t="s">
        <v>711</v>
      </c>
    </row>
    <row r="84" spans="1:16" ht="12.75" customHeight="1" x14ac:dyDescent="0.2">
      <c r="A84" t="s">
        <v>51</v>
      </c>
      <c r="B84" s="5" t="s">
        <v>115</v>
      </c>
      <c r="C84" s="5" t="s">
        <v>931</v>
      </c>
      <c r="D84" t="s">
        <v>53</v>
      </c>
      <c r="E84" s="24" t="s">
        <v>932</v>
      </c>
      <c r="F84" s="25" t="s">
        <v>128</v>
      </c>
      <c r="G84" s="26">
        <v>1.464</v>
      </c>
      <c r="H84" s="25">
        <v>0</v>
      </c>
      <c r="I84" s="25">
        <f>ROUND(G84*H84,6)</f>
        <v>0</v>
      </c>
      <c r="L84" s="27">
        <v>0</v>
      </c>
      <c r="M84" s="22">
        <f>ROUND(ROUND(L84,2)*ROUND(G84,3),2)</f>
        <v>0</v>
      </c>
      <c r="N84" s="25" t="s">
        <v>170</v>
      </c>
      <c r="O84">
        <f>(M84*21)/100</f>
        <v>0</v>
      </c>
      <c r="P84" t="s">
        <v>27</v>
      </c>
    </row>
    <row r="85" spans="1:16" ht="12.75" customHeight="1" x14ac:dyDescent="0.2">
      <c r="A85" s="28" t="s">
        <v>57</v>
      </c>
      <c r="E85" s="29" t="s">
        <v>53</v>
      </c>
    </row>
    <row r="86" spans="1:16" ht="12.75" customHeight="1" x14ac:dyDescent="0.2">
      <c r="A86" s="28" t="s">
        <v>59</v>
      </c>
      <c r="E86" s="30" t="s">
        <v>933</v>
      </c>
    </row>
    <row r="87" spans="1:16" ht="216.75" customHeight="1" x14ac:dyDescent="0.2">
      <c r="E87" s="29" t="s">
        <v>496</v>
      </c>
    </row>
    <row r="88" spans="1:16" ht="12.75" customHeight="1" x14ac:dyDescent="0.2">
      <c r="A88" t="s">
        <v>51</v>
      </c>
      <c r="B88" s="5" t="s">
        <v>118</v>
      </c>
      <c r="C88" s="5" t="s">
        <v>934</v>
      </c>
      <c r="D88" t="s">
        <v>53</v>
      </c>
      <c r="E88" s="24" t="s">
        <v>935</v>
      </c>
      <c r="F88" s="25" t="s">
        <v>153</v>
      </c>
      <c r="G88" s="26">
        <v>1.0999999999999999E-2</v>
      </c>
      <c r="H88" s="25">
        <v>0</v>
      </c>
      <c r="I88" s="25">
        <f>ROUND(G88*H88,6)</f>
        <v>0</v>
      </c>
      <c r="L88" s="27">
        <v>0</v>
      </c>
      <c r="M88" s="22">
        <f>ROUND(ROUND(L88,2)*ROUND(G88,3),2)</f>
        <v>0</v>
      </c>
      <c r="N88" s="25" t="s">
        <v>170</v>
      </c>
      <c r="O88">
        <f>(M88*21)/100</f>
        <v>0</v>
      </c>
      <c r="P88" t="s">
        <v>27</v>
      </c>
    </row>
    <row r="89" spans="1:16" ht="12.75" customHeight="1" x14ac:dyDescent="0.2">
      <c r="A89" s="28" t="s">
        <v>57</v>
      </c>
      <c r="E89" s="29" t="s">
        <v>53</v>
      </c>
    </row>
    <row r="90" spans="1:16" ht="12.75" customHeight="1" x14ac:dyDescent="0.2">
      <c r="A90" s="28" t="s">
        <v>59</v>
      </c>
      <c r="E90" s="30" t="s">
        <v>936</v>
      </c>
    </row>
    <row r="91" spans="1:16" ht="178.5" customHeight="1" x14ac:dyDescent="0.2">
      <c r="E91" s="29" t="s">
        <v>937</v>
      </c>
    </row>
    <row r="92" spans="1:16" ht="12.75" customHeight="1" x14ac:dyDescent="0.2">
      <c r="A92" t="s">
        <v>51</v>
      </c>
      <c r="B92" s="5" t="s">
        <v>121</v>
      </c>
      <c r="C92" s="5" t="s">
        <v>938</v>
      </c>
      <c r="D92" t="s">
        <v>53</v>
      </c>
      <c r="E92" s="24" t="s">
        <v>939</v>
      </c>
      <c r="F92" s="25" t="s">
        <v>153</v>
      </c>
      <c r="G92" s="26">
        <v>5.1999999999999998E-2</v>
      </c>
      <c r="H92" s="25">
        <v>0</v>
      </c>
      <c r="I92" s="25">
        <f>ROUND(G92*H92,6)</f>
        <v>0</v>
      </c>
      <c r="L92" s="27">
        <v>0</v>
      </c>
      <c r="M92" s="22">
        <f>ROUND(ROUND(L92,2)*ROUND(G92,3),2)</f>
        <v>0</v>
      </c>
      <c r="N92" s="25" t="s">
        <v>170</v>
      </c>
      <c r="O92">
        <f>(M92*21)/100</f>
        <v>0</v>
      </c>
      <c r="P92" t="s">
        <v>27</v>
      </c>
    </row>
    <row r="93" spans="1:16" ht="12.75" customHeight="1" x14ac:dyDescent="0.2">
      <c r="A93" s="28" t="s">
        <v>57</v>
      </c>
      <c r="E93" s="29" t="s">
        <v>53</v>
      </c>
    </row>
    <row r="94" spans="1:16" ht="12.75" customHeight="1" x14ac:dyDescent="0.2">
      <c r="A94" s="28" t="s">
        <v>59</v>
      </c>
      <c r="E94" s="30" t="s">
        <v>940</v>
      </c>
    </row>
    <row r="95" spans="1:16" ht="178.5" customHeight="1" x14ac:dyDescent="0.2">
      <c r="E95" s="29" t="s">
        <v>937</v>
      </c>
    </row>
    <row r="96" spans="1:16" ht="12.75" customHeight="1" x14ac:dyDescent="0.2">
      <c r="A96" t="s">
        <v>48</v>
      </c>
      <c r="C96" s="6" t="s">
        <v>26</v>
      </c>
      <c r="E96" s="23" t="s">
        <v>941</v>
      </c>
      <c r="J96" s="22">
        <f>0</f>
        <v>0</v>
      </c>
      <c r="K96" s="22">
        <f>0</f>
        <v>0</v>
      </c>
      <c r="L96" s="22">
        <f>0+L97+L101+L105</f>
        <v>0</v>
      </c>
      <c r="M96" s="22">
        <f>0+M97+M101+M105</f>
        <v>0</v>
      </c>
    </row>
    <row r="97" spans="1:16" ht="12.75" customHeight="1" x14ac:dyDescent="0.2">
      <c r="A97" t="s">
        <v>51</v>
      </c>
      <c r="B97" s="5" t="s">
        <v>125</v>
      </c>
      <c r="C97" s="5" t="s">
        <v>942</v>
      </c>
      <c r="D97" t="s">
        <v>53</v>
      </c>
      <c r="E97" s="24" t="s">
        <v>943</v>
      </c>
      <c r="F97" s="25" t="s">
        <v>128</v>
      </c>
      <c r="G97" s="26">
        <v>0.9</v>
      </c>
      <c r="H97" s="25">
        <v>0</v>
      </c>
      <c r="I97" s="25">
        <f>ROUND(G97*H97,6)</f>
        <v>0</v>
      </c>
      <c r="L97" s="27">
        <v>0</v>
      </c>
      <c r="M97" s="22">
        <f>ROUND(ROUND(L97,2)*ROUND(G97,3),2)</f>
        <v>0</v>
      </c>
      <c r="N97" s="25" t="s">
        <v>170</v>
      </c>
      <c r="O97">
        <f>(M97*21)/100</f>
        <v>0</v>
      </c>
      <c r="P97" t="s">
        <v>27</v>
      </c>
    </row>
    <row r="98" spans="1:16" ht="12.75" customHeight="1" x14ac:dyDescent="0.2">
      <c r="A98" s="28" t="s">
        <v>57</v>
      </c>
      <c r="E98" s="29" t="s">
        <v>53</v>
      </c>
    </row>
    <row r="99" spans="1:16" ht="12.75" customHeight="1" x14ac:dyDescent="0.2">
      <c r="A99" s="28" t="s">
        <v>59</v>
      </c>
      <c r="E99" s="30" t="s">
        <v>944</v>
      </c>
    </row>
    <row r="100" spans="1:16" ht="216.75" customHeight="1" x14ac:dyDescent="0.2">
      <c r="E100" s="29" t="s">
        <v>715</v>
      </c>
    </row>
    <row r="101" spans="1:16" ht="12.75" customHeight="1" x14ac:dyDescent="0.2">
      <c r="A101" t="s">
        <v>51</v>
      </c>
      <c r="B101" s="5" t="s">
        <v>129</v>
      </c>
      <c r="C101" s="5" t="s">
        <v>945</v>
      </c>
      <c r="D101" t="s">
        <v>53</v>
      </c>
      <c r="E101" s="24" t="s">
        <v>946</v>
      </c>
      <c r="F101" s="25" t="s">
        <v>153</v>
      </c>
      <c r="G101" s="26">
        <v>2.8000000000000001E-2</v>
      </c>
      <c r="H101" s="25">
        <v>0</v>
      </c>
      <c r="I101" s="25">
        <f>ROUND(G101*H101,6)</f>
        <v>0</v>
      </c>
      <c r="L101" s="27">
        <v>0</v>
      </c>
      <c r="M101" s="22">
        <f>ROUND(ROUND(L101,2)*ROUND(G101,3),2)</f>
        <v>0</v>
      </c>
      <c r="N101" s="25" t="s">
        <v>170</v>
      </c>
      <c r="O101">
        <f>(M101*21)/100</f>
        <v>0</v>
      </c>
      <c r="P101" t="s">
        <v>27</v>
      </c>
    </row>
    <row r="102" spans="1:16" ht="12.75" customHeight="1" x14ac:dyDescent="0.2">
      <c r="A102" s="28" t="s">
        <v>57</v>
      </c>
      <c r="E102" s="29" t="s">
        <v>53</v>
      </c>
    </row>
    <row r="103" spans="1:16" ht="12.75" customHeight="1" x14ac:dyDescent="0.2">
      <c r="A103" s="28" t="s">
        <v>59</v>
      </c>
      <c r="E103" s="30" t="s">
        <v>947</v>
      </c>
    </row>
    <row r="104" spans="1:16" ht="178.5" customHeight="1" x14ac:dyDescent="0.2">
      <c r="E104" s="29" t="s">
        <v>937</v>
      </c>
    </row>
    <row r="105" spans="1:16" ht="12.75" customHeight="1" x14ac:dyDescent="0.2">
      <c r="A105" t="s">
        <v>51</v>
      </c>
      <c r="B105" s="5" t="s">
        <v>133</v>
      </c>
      <c r="C105" s="5" t="s">
        <v>948</v>
      </c>
      <c r="D105" t="s">
        <v>53</v>
      </c>
      <c r="E105" s="24" t="s">
        <v>949</v>
      </c>
      <c r="F105" s="25" t="s">
        <v>153</v>
      </c>
      <c r="G105" s="26">
        <v>6.5000000000000002E-2</v>
      </c>
      <c r="H105" s="25">
        <v>0</v>
      </c>
      <c r="I105" s="25">
        <f>ROUND(G105*H105,6)</f>
        <v>0</v>
      </c>
      <c r="L105" s="27">
        <v>0</v>
      </c>
      <c r="M105" s="22">
        <f>ROUND(ROUND(L105,2)*ROUND(G105,3),2)</f>
        <v>0</v>
      </c>
      <c r="N105" s="25" t="s">
        <v>170</v>
      </c>
      <c r="O105">
        <f>(M105*21)/100</f>
        <v>0</v>
      </c>
      <c r="P105" t="s">
        <v>27</v>
      </c>
    </row>
    <row r="106" spans="1:16" ht="12.75" customHeight="1" x14ac:dyDescent="0.2">
      <c r="A106" s="28" t="s">
        <v>57</v>
      </c>
      <c r="E106" s="29" t="s">
        <v>53</v>
      </c>
    </row>
    <row r="107" spans="1:16" ht="12.75" customHeight="1" x14ac:dyDescent="0.2">
      <c r="A107" s="28" t="s">
        <v>59</v>
      </c>
      <c r="E107" s="30" t="s">
        <v>950</v>
      </c>
    </row>
    <row r="108" spans="1:16" ht="178.5" customHeight="1" x14ac:dyDescent="0.2">
      <c r="E108" s="29" t="s">
        <v>937</v>
      </c>
    </row>
    <row r="109" spans="1:16" ht="12.75" customHeight="1" x14ac:dyDescent="0.2">
      <c r="A109" t="s">
        <v>48</v>
      </c>
      <c r="C109" s="6" t="s">
        <v>71</v>
      </c>
      <c r="E109" s="23" t="s">
        <v>497</v>
      </c>
      <c r="J109" s="22">
        <f>0</f>
        <v>0</v>
      </c>
      <c r="K109" s="22">
        <f>0</f>
        <v>0</v>
      </c>
      <c r="L109" s="22">
        <f>0+L110+L114+L118+L122+L126+L130+L134</f>
        <v>0</v>
      </c>
      <c r="M109" s="22">
        <f>0+M110+M114+M118+M122+M126+M130+M134</f>
        <v>0</v>
      </c>
    </row>
    <row r="110" spans="1:16" ht="12.75" customHeight="1" x14ac:dyDescent="0.2">
      <c r="A110" t="s">
        <v>51</v>
      </c>
      <c r="B110" s="5" t="s">
        <v>136</v>
      </c>
      <c r="C110" s="5" t="s">
        <v>708</v>
      </c>
      <c r="D110" t="s">
        <v>53</v>
      </c>
      <c r="E110" s="24" t="s">
        <v>709</v>
      </c>
      <c r="F110" s="25" t="s">
        <v>128</v>
      </c>
      <c r="G110" s="26">
        <v>140.9</v>
      </c>
      <c r="H110" s="25">
        <v>0</v>
      </c>
      <c r="I110" s="25">
        <f>ROUND(G110*H110,6)</f>
        <v>0</v>
      </c>
      <c r="L110" s="27">
        <v>0</v>
      </c>
      <c r="M110" s="22">
        <f>ROUND(ROUND(L110,2)*ROUND(G110,3),2)</f>
        <v>0</v>
      </c>
      <c r="N110" s="25" t="s">
        <v>170</v>
      </c>
      <c r="O110">
        <f>(M110*21)/100</f>
        <v>0</v>
      </c>
      <c r="P110" t="s">
        <v>27</v>
      </c>
    </row>
    <row r="111" spans="1:16" ht="12.75" customHeight="1" x14ac:dyDescent="0.2">
      <c r="A111" s="28" t="s">
        <v>57</v>
      </c>
      <c r="E111" s="29" t="s">
        <v>53</v>
      </c>
    </row>
    <row r="112" spans="1:16" ht="12.75" customHeight="1" x14ac:dyDescent="0.2">
      <c r="A112" s="28" t="s">
        <v>59</v>
      </c>
      <c r="E112" s="30" t="s">
        <v>951</v>
      </c>
    </row>
    <row r="113" spans="1:16" ht="25.5" customHeight="1" x14ac:dyDescent="0.2">
      <c r="E113" s="29" t="s">
        <v>711</v>
      </c>
    </row>
    <row r="114" spans="1:16" ht="12.75" customHeight="1" x14ac:dyDescent="0.2">
      <c r="A114" t="s">
        <v>51</v>
      </c>
      <c r="B114" s="5" t="s">
        <v>139</v>
      </c>
      <c r="C114" s="5" t="s">
        <v>858</v>
      </c>
      <c r="D114" t="s">
        <v>53</v>
      </c>
      <c r="E114" s="24" t="s">
        <v>859</v>
      </c>
      <c r="F114" s="25" t="s">
        <v>148</v>
      </c>
      <c r="G114" s="26">
        <v>4.9000000000000004</v>
      </c>
      <c r="H114" s="25">
        <v>0</v>
      </c>
      <c r="I114" s="25">
        <f>ROUND(G114*H114,6)</f>
        <v>0</v>
      </c>
      <c r="L114" s="27">
        <v>0</v>
      </c>
      <c r="M114" s="22">
        <f>ROUND(ROUND(L114,2)*ROUND(G114,3),2)</f>
        <v>0</v>
      </c>
      <c r="N114" s="25" t="s">
        <v>170</v>
      </c>
      <c r="O114">
        <f>(M114*21)/100</f>
        <v>0</v>
      </c>
      <c r="P114" t="s">
        <v>27</v>
      </c>
    </row>
    <row r="115" spans="1:16" ht="12.75" customHeight="1" x14ac:dyDescent="0.2">
      <c r="A115" s="28" t="s">
        <v>57</v>
      </c>
      <c r="E115" s="29" t="s">
        <v>53</v>
      </c>
    </row>
    <row r="116" spans="1:16" ht="12.75" customHeight="1" x14ac:dyDescent="0.2">
      <c r="A116" s="28" t="s">
        <v>59</v>
      </c>
      <c r="E116" s="30" t="s">
        <v>952</v>
      </c>
    </row>
    <row r="117" spans="1:16" ht="89.25" customHeight="1" x14ac:dyDescent="0.2">
      <c r="E117" s="29" t="s">
        <v>861</v>
      </c>
    </row>
    <row r="118" spans="1:16" ht="12.75" customHeight="1" x14ac:dyDescent="0.2">
      <c r="A118" t="s">
        <v>51</v>
      </c>
      <c r="B118" s="5" t="s">
        <v>142</v>
      </c>
      <c r="C118" s="5" t="s">
        <v>953</v>
      </c>
      <c r="D118" t="s">
        <v>53</v>
      </c>
      <c r="E118" s="24" t="s">
        <v>954</v>
      </c>
      <c r="F118" s="25" t="s">
        <v>148</v>
      </c>
      <c r="G118" s="26">
        <v>85.68</v>
      </c>
      <c r="H118" s="25">
        <v>0</v>
      </c>
      <c r="I118" s="25">
        <f>ROUND(G118*H118,6)</f>
        <v>0</v>
      </c>
      <c r="L118" s="27">
        <v>0</v>
      </c>
      <c r="M118" s="22">
        <f>ROUND(ROUND(L118,2)*ROUND(G118,3),2)</f>
        <v>0</v>
      </c>
      <c r="N118" s="25" t="s">
        <v>172</v>
      </c>
      <c r="O118">
        <f>(M118*21)/100</f>
        <v>0</v>
      </c>
      <c r="P118" t="s">
        <v>27</v>
      </c>
    </row>
    <row r="119" spans="1:16" ht="12.75" customHeight="1" x14ac:dyDescent="0.2">
      <c r="A119" s="28" t="s">
        <v>57</v>
      </c>
      <c r="E119" s="29" t="s">
        <v>955</v>
      </c>
    </row>
    <row r="120" spans="1:16" ht="12.75" customHeight="1" x14ac:dyDescent="0.2">
      <c r="A120" s="28" t="s">
        <v>59</v>
      </c>
      <c r="E120" s="30" t="s">
        <v>956</v>
      </c>
    </row>
    <row r="121" spans="1:16" ht="89.25" customHeight="1" x14ac:dyDescent="0.2">
      <c r="E121" s="29" t="s">
        <v>861</v>
      </c>
    </row>
    <row r="122" spans="1:16" ht="12.75" customHeight="1" x14ac:dyDescent="0.2">
      <c r="A122" t="s">
        <v>51</v>
      </c>
      <c r="B122" s="5" t="s">
        <v>145</v>
      </c>
      <c r="C122" s="5" t="s">
        <v>957</v>
      </c>
      <c r="D122" t="s">
        <v>53</v>
      </c>
      <c r="E122" s="24" t="s">
        <v>958</v>
      </c>
      <c r="F122" s="25" t="s">
        <v>148</v>
      </c>
      <c r="G122" s="26">
        <v>158.4</v>
      </c>
      <c r="H122" s="25">
        <v>0</v>
      </c>
      <c r="I122" s="25">
        <f>ROUND(G122*H122,6)</f>
        <v>0</v>
      </c>
      <c r="L122" s="27">
        <v>0</v>
      </c>
      <c r="M122" s="22">
        <f>ROUND(ROUND(L122,2)*ROUND(G122,3),2)</f>
        <v>0</v>
      </c>
      <c r="N122" s="25" t="s">
        <v>172</v>
      </c>
      <c r="O122">
        <f>(M122*21)/100</f>
        <v>0</v>
      </c>
      <c r="P122" t="s">
        <v>27</v>
      </c>
    </row>
    <row r="123" spans="1:16" ht="12.75" customHeight="1" x14ac:dyDescent="0.2">
      <c r="A123" s="28" t="s">
        <v>57</v>
      </c>
      <c r="E123" s="29" t="s">
        <v>959</v>
      </c>
    </row>
    <row r="124" spans="1:16" ht="12.75" customHeight="1" x14ac:dyDescent="0.2">
      <c r="A124" s="28" t="s">
        <v>59</v>
      </c>
      <c r="E124" s="30" t="s">
        <v>960</v>
      </c>
    </row>
    <row r="125" spans="1:16" ht="89.25" customHeight="1" x14ac:dyDescent="0.2">
      <c r="E125" s="29" t="s">
        <v>861</v>
      </c>
    </row>
    <row r="126" spans="1:16" ht="12.75" customHeight="1" x14ac:dyDescent="0.2">
      <c r="A126" t="s">
        <v>51</v>
      </c>
      <c r="B126" s="5" t="s">
        <v>150</v>
      </c>
      <c r="C126" s="5" t="s">
        <v>961</v>
      </c>
      <c r="D126" t="s">
        <v>53</v>
      </c>
      <c r="E126" s="24" t="s">
        <v>962</v>
      </c>
      <c r="F126" s="25" t="s">
        <v>148</v>
      </c>
      <c r="G126" s="26">
        <v>1.28</v>
      </c>
      <c r="H126" s="25">
        <v>0</v>
      </c>
      <c r="I126" s="25">
        <f>ROUND(G126*H126,6)</f>
        <v>0</v>
      </c>
      <c r="L126" s="27">
        <v>0</v>
      </c>
      <c r="M126" s="22">
        <f>ROUND(ROUND(L126,2)*ROUND(G126,3),2)</f>
        <v>0</v>
      </c>
      <c r="N126" s="25" t="s">
        <v>170</v>
      </c>
      <c r="O126">
        <f>(M126*21)/100</f>
        <v>0</v>
      </c>
      <c r="P126" t="s">
        <v>27</v>
      </c>
    </row>
    <row r="127" spans="1:16" ht="12.75" customHeight="1" x14ac:dyDescent="0.2">
      <c r="A127" s="28" t="s">
        <v>57</v>
      </c>
      <c r="E127" s="29" t="s">
        <v>53</v>
      </c>
    </row>
    <row r="128" spans="1:16" ht="12.75" customHeight="1" x14ac:dyDescent="0.2">
      <c r="A128" s="28" t="s">
        <v>59</v>
      </c>
      <c r="E128" s="30" t="s">
        <v>963</v>
      </c>
    </row>
    <row r="129" spans="1:16" ht="89.25" customHeight="1" x14ac:dyDescent="0.2">
      <c r="E129" s="29" t="s">
        <v>861</v>
      </c>
    </row>
    <row r="130" spans="1:16" ht="12.75" customHeight="1" x14ac:dyDescent="0.2">
      <c r="A130" t="s">
        <v>51</v>
      </c>
      <c r="B130" s="5" t="s">
        <v>154</v>
      </c>
      <c r="C130" s="5" t="s">
        <v>712</v>
      </c>
      <c r="D130" t="s">
        <v>53</v>
      </c>
      <c r="E130" s="24" t="s">
        <v>713</v>
      </c>
      <c r="F130" s="25" t="s">
        <v>128</v>
      </c>
      <c r="G130" s="26">
        <v>5.8979999999999997</v>
      </c>
      <c r="H130" s="25">
        <v>0</v>
      </c>
      <c r="I130" s="25">
        <f>ROUND(G130*H130,6)</f>
        <v>0</v>
      </c>
      <c r="L130" s="27">
        <v>0</v>
      </c>
      <c r="M130" s="22">
        <f>ROUND(ROUND(L130,2)*ROUND(G130,3),2)</f>
        <v>0</v>
      </c>
      <c r="N130" s="25" t="s">
        <v>170</v>
      </c>
      <c r="O130">
        <f>(M130*21)/100</f>
        <v>0</v>
      </c>
      <c r="P130" t="s">
        <v>27</v>
      </c>
    </row>
    <row r="131" spans="1:16" ht="12.75" customHeight="1" x14ac:dyDescent="0.2">
      <c r="A131" s="28" t="s">
        <v>57</v>
      </c>
      <c r="E131" s="29" t="s">
        <v>53</v>
      </c>
    </row>
    <row r="132" spans="1:16" ht="12.75" customHeight="1" x14ac:dyDescent="0.2">
      <c r="A132" s="28" t="s">
        <v>59</v>
      </c>
      <c r="E132" s="30" t="s">
        <v>964</v>
      </c>
    </row>
    <row r="133" spans="1:16" ht="216.75" customHeight="1" x14ac:dyDescent="0.2">
      <c r="E133" s="29" t="s">
        <v>715</v>
      </c>
    </row>
    <row r="134" spans="1:16" ht="12.75" customHeight="1" x14ac:dyDescent="0.2">
      <c r="A134" t="s">
        <v>51</v>
      </c>
      <c r="B134" s="5" t="s">
        <v>157</v>
      </c>
      <c r="C134" s="5" t="s">
        <v>965</v>
      </c>
      <c r="D134" t="s">
        <v>53</v>
      </c>
      <c r="E134" s="24" t="s">
        <v>966</v>
      </c>
      <c r="F134" s="25" t="s">
        <v>132</v>
      </c>
      <c r="G134" s="26">
        <v>98.3</v>
      </c>
      <c r="H134" s="25">
        <v>0</v>
      </c>
      <c r="I134" s="25">
        <f>ROUND(G134*H134,6)</f>
        <v>0</v>
      </c>
      <c r="L134" s="27">
        <v>0</v>
      </c>
      <c r="M134" s="22">
        <f>ROUND(ROUND(L134,2)*ROUND(G134,3),2)</f>
        <v>0</v>
      </c>
      <c r="N134" s="25" t="s">
        <v>170</v>
      </c>
      <c r="O134">
        <f>(M134*21)/100</f>
        <v>0</v>
      </c>
      <c r="P134" t="s">
        <v>27</v>
      </c>
    </row>
    <row r="135" spans="1:16" ht="12.75" customHeight="1" x14ac:dyDescent="0.2">
      <c r="A135" s="28" t="s">
        <v>57</v>
      </c>
      <c r="E135" s="29" t="s">
        <v>53</v>
      </c>
    </row>
    <row r="136" spans="1:16" ht="12.75" customHeight="1" x14ac:dyDescent="0.2">
      <c r="A136" s="28" t="s">
        <v>59</v>
      </c>
      <c r="E136" s="30" t="s">
        <v>967</v>
      </c>
    </row>
    <row r="137" spans="1:16" ht="38.25" customHeight="1" x14ac:dyDescent="0.2">
      <c r="E137" s="29" t="s">
        <v>866</v>
      </c>
    </row>
    <row r="138" spans="1:16" ht="12.75" customHeight="1" x14ac:dyDescent="0.2">
      <c r="A138" t="s">
        <v>48</v>
      </c>
      <c r="C138" s="6" t="s">
        <v>968</v>
      </c>
      <c r="E138" s="23" t="s">
        <v>969</v>
      </c>
      <c r="J138" s="22">
        <f>0</f>
        <v>0</v>
      </c>
      <c r="K138" s="22">
        <f>0</f>
        <v>0</v>
      </c>
      <c r="L138" s="22">
        <f>0+L139+L143</f>
        <v>0</v>
      </c>
      <c r="M138" s="22">
        <f>0+M139+M143</f>
        <v>0</v>
      </c>
    </row>
    <row r="139" spans="1:16" ht="12.75" customHeight="1" x14ac:dyDescent="0.2">
      <c r="A139" t="s">
        <v>51</v>
      </c>
      <c r="B139" s="5" t="s">
        <v>342</v>
      </c>
      <c r="C139" s="5" t="s">
        <v>970</v>
      </c>
      <c r="D139" t="s">
        <v>53</v>
      </c>
      <c r="E139" s="24" t="s">
        <v>971</v>
      </c>
      <c r="F139" s="25" t="s">
        <v>972</v>
      </c>
      <c r="G139" s="26">
        <v>635</v>
      </c>
      <c r="H139" s="25">
        <v>0</v>
      </c>
      <c r="I139" s="25">
        <f>ROUND(G139*H139,6)</f>
        <v>0</v>
      </c>
      <c r="L139" s="27">
        <v>0</v>
      </c>
      <c r="M139" s="22">
        <f>ROUND(ROUND(L139,2)*ROUND(G139,3),2)</f>
        <v>0</v>
      </c>
      <c r="N139" s="25" t="s">
        <v>170</v>
      </c>
      <c r="O139">
        <f>(M139*21)/100</f>
        <v>0</v>
      </c>
      <c r="P139" t="s">
        <v>27</v>
      </c>
    </row>
    <row r="140" spans="1:16" ht="12.75" customHeight="1" x14ac:dyDescent="0.2">
      <c r="A140" s="28" t="s">
        <v>57</v>
      </c>
      <c r="E140" s="29" t="s">
        <v>53</v>
      </c>
    </row>
    <row r="141" spans="1:16" ht="12.75" customHeight="1" x14ac:dyDescent="0.2">
      <c r="A141" s="28" t="s">
        <v>59</v>
      </c>
      <c r="E141" s="30" t="s">
        <v>973</v>
      </c>
    </row>
    <row r="142" spans="1:16" ht="216.75" customHeight="1" x14ac:dyDescent="0.2">
      <c r="E142" s="29" t="s">
        <v>974</v>
      </c>
    </row>
    <row r="143" spans="1:16" ht="12.75" customHeight="1" x14ac:dyDescent="0.2">
      <c r="A143" t="s">
        <v>51</v>
      </c>
      <c r="B143" s="5" t="s">
        <v>345</v>
      </c>
      <c r="C143" s="5" t="s">
        <v>975</v>
      </c>
      <c r="D143" t="s">
        <v>53</v>
      </c>
      <c r="E143" s="24" t="s">
        <v>976</v>
      </c>
      <c r="F143" s="25" t="s">
        <v>132</v>
      </c>
      <c r="G143" s="26">
        <v>3</v>
      </c>
      <c r="H143" s="25">
        <v>0</v>
      </c>
      <c r="I143" s="25">
        <f>ROUND(G143*H143,6)</f>
        <v>0</v>
      </c>
      <c r="L143" s="27">
        <v>0</v>
      </c>
      <c r="M143" s="22">
        <f>ROUND(ROUND(L143,2)*ROUND(G143,3),2)</f>
        <v>0</v>
      </c>
      <c r="N143" s="25" t="s">
        <v>170</v>
      </c>
      <c r="O143">
        <f>(M143*21)/100</f>
        <v>0</v>
      </c>
      <c r="P143" t="s">
        <v>27</v>
      </c>
    </row>
    <row r="144" spans="1:16" ht="12.75" customHeight="1" x14ac:dyDescent="0.2">
      <c r="A144" s="28" t="s">
        <v>57</v>
      </c>
      <c r="E144" s="29" t="s">
        <v>53</v>
      </c>
    </row>
    <row r="145" spans="1:16" ht="12.75" customHeight="1" x14ac:dyDescent="0.2">
      <c r="A145" s="28" t="s">
        <v>59</v>
      </c>
      <c r="E145" s="30" t="s">
        <v>977</v>
      </c>
    </row>
    <row r="146" spans="1:16" ht="114.75" customHeight="1" x14ac:dyDescent="0.2">
      <c r="E146" s="29" t="s">
        <v>978</v>
      </c>
    </row>
    <row r="147" spans="1:16" ht="12.75" customHeight="1" x14ac:dyDescent="0.2">
      <c r="A147" t="s">
        <v>48</v>
      </c>
      <c r="C147" s="6" t="s">
        <v>81</v>
      </c>
      <c r="E147" s="23" t="s">
        <v>707</v>
      </c>
      <c r="J147" s="22">
        <f>0</f>
        <v>0</v>
      </c>
      <c r="K147" s="22">
        <f>0</f>
        <v>0</v>
      </c>
      <c r="L147" s="22">
        <f>0+L148+L152+L156+L160+L164+L168+L172</f>
        <v>0</v>
      </c>
      <c r="M147" s="22">
        <f>0+M148+M152+M156+M160+M164+M168+M172</f>
        <v>0</v>
      </c>
    </row>
    <row r="148" spans="1:16" ht="12.75" customHeight="1" x14ac:dyDescent="0.2">
      <c r="A148" t="s">
        <v>51</v>
      </c>
      <c r="B148" s="5" t="s">
        <v>348</v>
      </c>
      <c r="C148" s="5" t="s">
        <v>708</v>
      </c>
      <c r="D148" t="s">
        <v>53</v>
      </c>
      <c r="E148" s="24" t="s">
        <v>709</v>
      </c>
      <c r="F148" s="25" t="s">
        <v>128</v>
      </c>
      <c r="G148" s="26">
        <v>2.46</v>
      </c>
      <c r="H148" s="25">
        <v>0</v>
      </c>
      <c r="I148" s="25">
        <f>ROUND(G148*H148,6)</f>
        <v>0</v>
      </c>
      <c r="L148" s="27">
        <v>0</v>
      </c>
      <c r="M148" s="22">
        <f>ROUND(ROUND(L148,2)*ROUND(G148,3),2)</f>
        <v>0</v>
      </c>
      <c r="N148" s="25" t="s">
        <v>170</v>
      </c>
      <c r="O148">
        <f>(M148*21)/100</f>
        <v>0</v>
      </c>
      <c r="P148" t="s">
        <v>27</v>
      </c>
    </row>
    <row r="149" spans="1:16" ht="12.75" customHeight="1" x14ac:dyDescent="0.2">
      <c r="A149" s="28" t="s">
        <v>57</v>
      </c>
      <c r="E149" s="29" t="s">
        <v>53</v>
      </c>
    </row>
    <row r="150" spans="1:16" ht="12.75" customHeight="1" x14ac:dyDescent="0.2">
      <c r="A150" s="28" t="s">
        <v>59</v>
      </c>
      <c r="E150" s="30" t="s">
        <v>979</v>
      </c>
    </row>
    <row r="151" spans="1:16" ht="25.5" customHeight="1" x14ac:dyDescent="0.2">
      <c r="E151" s="29" t="s">
        <v>711</v>
      </c>
    </row>
    <row r="152" spans="1:16" ht="12.75" customHeight="1" x14ac:dyDescent="0.2">
      <c r="A152" t="s">
        <v>51</v>
      </c>
      <c r="B152" s="5" t="s">
        <v>351</v>
      </c>
      <c r="C152" s="5" t="s">
        <v>712</v>
      </c>
      <c r="D152" t="s">
        <v>53</v>
      </c>
      <c r="E152" s="24" t="s">
        <v>713</v>
      </c>
      <c r="F152" s="25" t="s">
        <v>128</v>
      </c>
      <c r="G152" s="26">
        <v>6.16</v>
      </c>
      <c r="H152" s="25">
        <v>0</v>
      </c>
      <c r="I152" s="25">
        <f>ROUND(G152*H152,6)</f>
        <v>0</v>
      </c>
      <c r="L152" s="27">
        <v>0</v>
      </c>
      <c r="M152" s="22">
        <f>ROUND(ROUND(L152,2)*ROUND(G152,3),2)</f>
        <v>0</v>
      </c>
      <c r="N152" s="25" t="s">
        <v>170</v>
      </c>
      <c r="O152">
        <f>(M152*21)/100</f>
        <v>0</v>
      </c>
      <c r="P152" t="s">
        <v>27</v>
      </c>
    </row>
    <row r="153" spans="1:16" ht="12.75" customHeight="1" x14ac:dyDescent="0.2">
      <c r="A153" s="28" t="s">
        <v>57</v>
      </c>
      <c r="E153" s="29" t="s">
        <v>53</v>
      </c>
    </row>
    <row r="154" spans="1:16" ht="12.75" customHeight="1" x14ac:dyDescent="0.2">
      <c r="A154" s="28" t="s">
        <v>59</v>
      </c>
      <c r="E154" s="30" t="s">
        <v>980</v>
      </c>
    </row>
    <row r="155" spans="1:16" ht="216.75" customHeight="1" x14ac:dyDescent="0.2">
      <c r="E155" s="29" t="s">
        <v>715</v>
      </c>
    </row>
    <row r="156" spans="1:16" ht="12.75" customHeight="1" x14ac:dyDescent="0.2">
      <c r="A156" t="s">
        <v>51</v>
      </c>
      <c r="B156" s="5" t="s">
        <v>354</v>
      </c>
      <c r="C156" s="5" t="s">
        <v>716</v>
      </c>
      <c r="D156" t="s">
        <v>53</v>
      </c>
      <c r="E156" s="24" t="s">
        <v>717</v>
      </c>
      <c r="F156" s="25" t="s">
        <v>128</v>
      </c>
      <c r="G156" s="26">
        <v>4.25</v>
      </c>
      <c r="H156" s="25">
        <v>0</v>
      </c>
      <c r="I156" s="25">
        <f>ROUND(G156*H156,6)</f>
        <v>0</v>
      </c>
      <c r="L156" s="27">
        <v>0</v>
      </c>
      <c r="M156" s="22">
        <f>ROUND(ROUND(L156,2)*ROUND(G156,3),2)</f>
        <v>0</v>
      </c>
      <c r="N156" s="25" t="s">
        <v>170</v>
      </c>
      <c r="O156">
        <f>(M156*21)/100</f>
        <v>0</v>
      </c>
      <c r="P156" t="s">
        <v>27</v>
      </c>
    </row>
    <row r="157" spans="1:16" ht="12.75" customHeight="1" x14ac:dyDescent="0.2">
      <c r="A157" s="28" t="s">
        <v>57</v>
      </c>
      <c r="E157" s="29" t="s">
        <v>53</v>
      </c>
    </row>
    <row r="158" spans="1:16" ht="12.75" customHeight="1" x14ac:dyDescent="0.2">
      <c r="A158" s="28" t="s">
        <v>59</v>
      </c>
      <c r="E158" s="30" t="s">
        <v>981</v>
      </c>
    </row>
    <row r="159" spans="1:16" ht="216.75" customHeight="1" x14ac:dyDescent="0.2">
      <c r="E159" s="29" t="s">
        <v>715</v>
      </c>
    </row>
    <row r="160" spans="1:16" ht="12.75" customHeight="1" x14ac:dyDescent="0.2">
      <c r="A160" t="s">
        <v>51</v>
      </c>
      <c r="B160" s="5" t="s">
        <v>357</v>
      </c>
      <c r="C160" s="5" t="s">
        <v>982</v>
      </c>
      <c r="D160" t="s">
        <v>53</v>
      </c>
      <c r="E160" s="24" t="s">
        <v>983</v>
      </c>
      <c r="F160" s="25" t="s">
        <v>132</v>
      </c>
      <c r="G160" s="26">
        <v>8.1999999999999993</v>
      </c>
      <c r="H160" s="25">
        <v>0</v>
      </c>
      <c r="I160" s="25">
        <f>ROUND(G160*H160,6)</f>
        <v>0</v>
      </c>
      <c r="L160" s="27">
        <v>0</v>
      </c>
      <c r="M160" s="22">
        <f>ROUND(ROUND(L160,2)*ROUND(G160,3),2)</f>
        <v>0</v>
      </c>
      <c r="N160" s="25" t="s">
        <v>170</v>
      </c>
      <c r="O160">
        <f>(M160*21)/100</f>
        <v>0</v>
      </c>
      <c r="P160" t="s">
        <v>27</v>
      </c>
    </row>
    <row r="161" spans="1:16" ht="12.75" customHeight="1" x14ac:dyDescent="0.2">
      <c r="A161" s="28" t="s">
        <v>57</v>
      </c>
      <c r="E161" s="29" t="s">
        <v>53</v>
      </c>
    </row>
    <row r="162" spans="1:16" ht="12.75" customHeight="1" x14ac:dyDescent="0.2">
      <c r="A162" s="28" t="s">
        <v>59</v>
      </c>
      <c r="E162" s="30" t="s">
        <v>984</v>
      </c>
    </row>
    <row r="163" spans="1:16" ht="165.75" customHeight="1" x14ac:dyDescent="0.2">
      <c r="E163" s="29" t="s">
        <v>747</v>
      </c>
    </row>
    <row r="164" spans="1:16" ht="12.75" customHeight="1" x14ac:dyDescent="0.2">
      <c r="A164" t="s">
        <v>51</v>
      </c>
      <c r="B164" s="5" t="s">
        <v>360</v>
      </c>
      <c r="C164" s="5" t="s">
        <v>985</v>
      </c>
      <c r="D164" t="s">
        <v>53</v>
      </c>
      <c r="E164" s="24" t="s">
        <v>986</v>
      </c>
      <c r="F164" s="25" t="s">
        <v>55</v>
      </c>
      <c r="G164" s="26">
        <v>3</v>
      </c>
      <c r="H164" s="25">
        <v>0</v>
      </c>
      <c r="I164" s="25">
        <f>ROUND(G164*H164,6)</f>
        <v>0</v>
      </c>
      <c r="L164" s="27">
        <v>0</v>
      </c>
      <c r="M164" s="22">
        <f>ROUND(ROUND(L164,2)*ROUND(G164,3),2)</f>
        <v>0</v>
      </c>
      <c r="N164" s="25" t="s">
        <v>170</v>
      </c>
      <c r="O164">
        <f>(M164*21)/100</f>
        <v>0</v>
      </c>
      <c r="P164" t="s">
        <v>27</v>
      </c>
    </row>
    <row r="165" spans="1:16" ht="12.75" customHeight="1" x14ac:dyDescent="0.2">
      <c r="A165" s="28" t="s">
        <v>57</v>
      </c>
      <c r="E165" s="29" t="s">
        <v>53</v>
      </c>
    </row>
    <row r="166" spans="1:16" ht="12.75" customHeight="1" x14ac:dyDescent="0.2">
      <c r="A166" s="28" t="s">
        <v>59</v>
      </c>
      <c r="E166" s="30" t="s">
        <v>987</v>
      </c>
    </row>
    <row r="167" spans="1:16" ht="63.75" customHeight="1" x14ac:dyDescent="0.2">
      <c r="E167" s="29" t="s">
        <v>988</v>
      </c>
    </row>
    <row r="168" spans="1:16" ht="12.75" customHeight="1" x14ac:dyDescent="0.2">
      <c r="A168" t="s">
        <v>51</v>
      </c>
      <c r="B168" s="5" t="s">
        <v>363</v>
      </c>
      <c r="C168" s="5" t="s">
        <v>758</v>
      </c>
      <c r="D168" t="s">
        <v>53</v>
      </c>
      <c r="E168" s="24" t="s">
        <v>759</v>
      </c>
      <c r="F168" s="25" t="s">
        <v>132</v>
      </c>
      <c r="G168" s="26">
        <v>86</v>
      </c>
      <c r="H168" s="25">
        <v>0</v>
      </c>
      <c r="I168" s="25">
        <f>ROUND(G168*H168,6)</f>
        <v>0</v>
      </c>
      <c r="L168" s="27">
        <v>0</v>
      </c>
      <c r="M168" s="22">
        <f>ROUND(ROUND(L168,2)*ROUND(G168,3),2)</f>
        <v>0</v>
      </c>
      <c r="N168" s="25" t="s">
        <v>170</v>
      </c>
      <c r="O168">
        <f>(M168*21)/100</f>
        <v>0</v>
      </c>
      <c r="P168" t="s">
        <v>27</v>
      </c>
    </row>
    <row r="169" spans="1:16" ht="12.75" customHeight="1" x14ac:dyDescent="0.2">
      <c r="A169" s="28" t="s">
        <v>57</v>
      </c>
      <c r="E169" s="29" t="s">
        <v>53</v>
      </c>
    </row>
    <row r="170" spans="1:16" ht="12.75" customHeight="1" x14ac:dyDescent="0.2">
      <c r="A170" s="28" t="s">
        <v>59</v>
      </c>
      <c r="E170" s="30" t="s">
        <v>989</v>
      </c>
    </row>
    <row r="171" spans="1:16" ht="89.25" customHeight="1" x14ac:dyDescent="0.2">
      <c r="E171" s="29" t="s">
        <v>761</v>
      </c>
    </row>
    <row r="172" spans="1:16" ht="12.75" customHeight="1" x14ac:dyDescent="0.2">
      <c r="A172" t="s">
        <v>51</v>
      </c>
      <c r="B172" s="5" t="s">
        <v>367</v>
      </c>
      <c r="C172" s="5" t="s">
        <v>990</v>
      </c>
      <c r="D172" t="s">
        <v>53</v>
      </c>
      <c r="E172" s="24" t="s">
        <v>991</v>
      </c>
      <c r="F172" s="25" t="s">
        <v>132</v>
      </c>
      <c r="G172" s="26">
        <v>17</v>
      </c>
      <c r="H172" s="25">
        <v>0</v>
      </c>
      <c r="I172" s="25">
        <f>ROUND(G172*H172,6)</f>
        <v>0</v>
      </c>
      <c r="L172" s="27">
        <v>0</v>
      </c>
      <c r="M172" s="22">
        <f>ROUND(ROUND(L172,2)*ROUND(G172,3),2)</f>
        <v>0</v>
      </c>
      <c r="N172" s="25" t="s">
        <v>170</v>
      </c>
      <c r="O172">
        <f>(M172*21)/100</f>
        <v>0</v>
      </c>
      <c r="P172" t="s">
        <v>27</v>
      </c>
    </row>
    <row r="173" spans="1:16" ht="12.75" customHeight="1" x14ac:dyDescent="0.2">
      <c r="A173" s="28" t="s">
        <v>57</v>
      </c>
      <c r="E173" s="29" t="s">
        <v>53</v>
      </c>
    </row>
    <row r="174" spans="1:16" ht="12.75" customHeight="1" x14ac:dyDescent="0.2">
      <c r="A174" s="28" t="s">
        <v>59</v>
      </c>
      <c r="E174" s="30" t="s">
        <v>992</v>
      </c>
    </row>
    <row r="175" spans="1:16" ht="63.75" customHeight="1" x14ac:dyDescent="0.2">
      <c r="E175" s="29" t="s">
        <v>993</v>
      </c>
    </row>
    <row r="176" spans="1:16" ht="12.75" customHeight="1" x14ac:dyDescent="0.2">
      <c r="A176" t="s">
        <v>48</v>
      </c>
      <c r="C176" s="6" t="s">
        <v>84</v>
      </c>
      <c r="E176" s="23" t="s">
        <v>529</v>
      </c>
      <c r="J176" s="22">
        <f>0</f>
        <v>0</v>
      </c>
      <c r="K176" s="22">
        <f>0</f>
        <v>0</v>
      </c>
      <c r="L176" s="22">
        <f>0+L177+L181+L185+L189+L193+L197+L201+L205+L209</f>
        <v>0</v>
      </c>
      <c r="M176" s="22">
        <f>0+M177+M181+M185+M189+M193+M197+M201+M205+M209</f>
        <v>0</v>
      </c>
    </row>
    <row r="177" spans="1:16" ht="12.75" customHeight="1" x14ac:dyDescent="0.2">
      <c r="A177" t="s">
        <v>51</v>
      </c>
      <c r="B177" s="5" t="s">
        <v>370</v>
      </c>
      <c r="C177" s="5" t="s">
        <v>708</v>
      </c>
      <c r="D177" t="s">
        <v>53</v>
      </c>
      <c r="E177" s="24" t="s">
        <v>709</v>
      </c>
      <c r="F177" s="25" t="s">
        <v>128</v>
      </c>
      <c r="G177" s="26">
        <v>31.5</v>
      </c>
      <c r="H177" s="25">
        <v>0</v>
      </c>
      <c r="I177" s="25">
        <f>ROUND(G177*H177,6)</f>
        <v>0</v>
      </c>
      <c r="L177" s="27">
        <v>0</v>
      </c>
      <c r="M177" s="22">
        <f>ROUND(ROUND(L177,2)*ROUND(G177,3),2)</f>
        <v>0</v>
      </c>
      <c r="N177" s="25" t="s">
        <v>170</v>
      </c>
      <c r="O177">
        <f>(M177*21)/100</f>
        <v>0</v>
      </c>
      <c r="P177" t="s">
        <v>27</v>
      </c>
    </row>
    <row r="178" spans="1:16" ht="12.75" customHeight="1" x14ac:dyDescent="0.2">
      <c r="A178" s="28" t="s">
        <v>57</v>
      </c>
      <c r="E178" s="29" t="s">
        <v>53</v>
      </c>
    </row>
    <row r="179" spans="1:16" ht="12.75" customHeight="1" x14ac:dyDescent="0.2">
      <c r="A179" s="28" t="s">
        <v>59</v>
      </c>
      <c r="E179" s="30" t="s">
        <v>994</v>
      </c>
    </row>
    <row r="180" spans="1:16" ht="25.5" customHeight="1" x14ac:dyDescent="0.2">
      <c r="E180" s="29" t="s">
        <v>711</v>
      </c>
    </row>
    <row r="181" spans="1:16" ht="12.75" customHeight="1" x14ac:dyDescent="0.2">
      <c r="A181" t="s">
        <v>51</v>
      </c>
      <c r="B181" s="5" t="s">
        <v>374</v>
      </c>
      <c r="C181" s="5" t="s">
        <v>712</v>
      </c>
      <c r="D181" t="s">
        <v>53</v>
      </c>
      <c r="E181" s="24" t="s">
        <v>713</v>
      </c>
      <c r="F181" s="25" t="s">
        <v>128</v>
      </c>
      <c r="G181" s="26">
        <v>16.2</v>
      </c>
      <c r="H181" s="25">
        <v>0</v>
      </c>
      <c r="I181" s="25">
        <f>ROUND(G181*H181,6)</f>
        <v>0</v>
      </c>
      <c r="L181" s="27">
        <v>0</v>
      </c>
      <c r="M181" s="22">
        <f>ROUND(ROUND(L181,2)*ROUND(G181,3),2)</f>
        <v>0</v>
      </c>
      <c r="N181" s="25" t="s">
        <v>170</v>
      </c>
      <c r="O181">
        <f>(M181*21)/100</f>
        <v>0</v>
      </c>
      <c r="P181" t="s">
        <v>27</v>
      </c>
    </row>
    <row r="182" spans="1:16" ht="12.75" customHeight="1" x14ac:dyDescent="0.2">
      <c r="A182" s="28" t="s">
        <v>57</v>
      </c>
      <c r="E182" s="29" t="s">
        <v>53</v>
      </c>
    </row>
    <row r="183" spans="1:16" ht="12.75" customHeight="1" x14ac:dyDescent="0.2">
      <c r="A183" s="28" t="s">
        <v>59</v>
      </c>
      <c r="E183" s="30" t="s">
        <v>995</v>
      </c>
    </row>
    <row r="184" spans="1:16" ht="216.75" customHeight="1" x14ac:dyDescent="0.2">
      <c r="E184" s="29" t="s">
        <v>715</v>
      </c>
    </row>
    <row r="185" spans="1:16" ht="12.75" customHeight="1" x14ac:dyDescent="0.2">
      <c r="A185" t="s">
        <v>51</v>
      </c>
      <c r="B185" s="5" t="s">
        <v>377</v>
      </c>
      <c r="C185" s="5" t="s">
        <v>996</v>
      </c>
      <c r="D185" t="s">
        <v>53</v>
      </c>
      <c r="E185" s="24" t="s">
        <v>997</v>
      </c>
      <c r="F185" s="25" t="s">
        <v>128</v>
      </c>
      <c r="G185" s="26">
        <v>162</v>
      </c>
      <c r="H185" s="25">
        <v>0</v>
      </c>
      <c r="I185" s="25">
        <f>ROUND(G185*H185,6)</f>
        <v>0</v>
      </c>
      <c r="L185" s="27">
        <v>0</v>
      </c>
      <c r="M185" s="22">
        <f>ROUND(ROUND(L185,2)*ROUND(G185,3),2)</f>
        <v>0</v>
      </c>
      <c r="N185" s="25" t="s">
        <v>170</v>
      </c>
      <c r="O185">
        <f>(M185*21)/100</f>
        <v>0</v>
      </c>
      <c r="P185" t="s">
        <v>27</v>
      </c>
    </row>
    <row r="186" spans="1:16" ht="12.75" customHeight="1" x14ac:dyDescent="0.2">
      <c r="A186" s="28" t="s">
        <v>57</v>
      </c>
      <c r="E186" s="29" t="s">
        <v>998</v>
      </c>
    </row>
    <row r="187" spans="1:16" ht="12.75" customHeight="1" x14ac:dyDescent="0.2">
      <c r="A187" s="28" t="s">
        <v>59</v>
      </c>
      <c r="E187" s="30" t="s">
        <v>999</v>
      </c>
    </row>
    <row r="188" spans="1:16" ht="242.25" customHeight="1" x14ac:dyDescent="0.2">
      <c r="E188" s="29" t="s">
        <v>659</v>
      </c>
    </row>
    <row r="189" spans="1:16" ht="12.75" customHeight="1" x14ac:dyDescent="0.2">
      <c r="A189" t="s">
        <v>51</v>
      </c>
      <c r="B189" s="5" t="s">
        <v>380</v>
      </c>
      <c r="C189" s="5" t="s">
        <v>1000</v>
      </c>
      <c r="D189" t="s">
        <v>53</v>
      </c>
      <c r="E189" s="24" t="s">
        <v>1001</v>
      </c>
      <c r="F189" s="25" t="s">
        <v>132</v>
      </c>
      <c r="G189" s="26">
        <v>90</v>
      </c>
      <c r="H189" s="25">
        <v>0</v>
      </c>
      <c r="I189" s="25">
        <f>ROUND(G189*H189,6)</f>
        <v>0</v>
      </c>
      <c r="L189" s="27">
        <v>0</v>
      </c>
      <c r="M189" s="22">
        <f>ROUND(ROUND(L189,2)*ROUND(G189,3),2)</f>
        <v>0</v>
      </c>
      <c r="N189" s="25" t="s">
        <v>170</v>
      </c>
      <c r="O189">
        <f>(M189*21)/100</f>
        <v>0</v>
      </c>
      <c r="P189" t="s">
        <v>27</v>
      </c>
    </row>
    <row r="190" spans="1:16" ht="12.75" customHeight="1" x14ac:dyDescent="0.2">
      <c r="A190" s="28" t="s">
        <v>57</v>
      </c>
      <c r="E190" s="29" t="s">
        <v>53</v>
      </c>
    </row>
    <row r="191" spans="1:16" ht="12.75" customHeight="1" x14ac:dyDescent="0.2">
      <c r="A191" s="28" t="s">
        <v>59</v>
      </c>
      <c r="E191" s="30" t="s">
        <v>1002</v>
      </c>
    </row>
    <row r="192" spans="1:16" ht="153" customHeight="1" x14ac:dyDescent="0.2">
      <c r="E192" s="29" t="s">
        <v>1003</v>
      </c>
    </row>
    <row r="193" spans="1:16" ht="12.75" customHeight="1" x14ac:dyDescent="0.2">
      <c r="A193" t="s">
        <v>51</v>
      </c>
      <c r="B193" s="5" t="s">
        <v>383</v>
      </c>
      <c r="C193" s="5" t="s">
        <v>1004</v>
      </c>
      <c r="D193" t="s">
        <v>53</v>
      </c>
      <c r="E193" s="24" t="s">
        <v>1005</v>
      </c>
      <c r="F193" s="25" t="s">
        <v>132</v>
      </c>
      <c r="G193" s="26">
        <v>90</v>
      </c>
      <c r="H193" s="25">
        <v>0</v>
      </c>
      <c r="I193" s="25">
        <f>ROUND(G193*H193,6)</f>
        <v>0</v>
      </c>
      <c r="L193" s="27">
        <v>0</v>
      </c>
      <c r="M193" s="22">
        <f>ROUND(ROUND(L193,2)*ROUND(G193,3),2)</f>
        <v>0</v>
      </c>
      <c r="N193" s="25" t="s">
        <v>170</v>
      </c>
      <c r="O193">
        <f>(M193*21)/100</f>
        <v>0</v>
      </c>
      <c r="P193" t="s">
        <v>27</v>
      </c>
    </row>
    <row r="194" spans="1:16" ht="12.75" customHeight="1" x14ac:dyDescent="0.2">
      <c r="A194" s="28" t="s">
        <v>57</v>
      </c>
      <c r="E194" s="29" t="s">
        <v>53</v>
      </c>
    </row>
    <row r="195" spans="1:16" ht="12.75" customHeight="1" x14ac:dyDescent="0.2">
      <c r="A195" s="28" t="s">
        <v>59</v>
      </c>
      <c r="E195" s="30" t="s">
        <v>1006</v>
      </c>
    </row>
    <row r="196" spans="1:16" ht="178.5" customHeight="1" x14ac:dyDescent="0.2">
      <c r="E196" s="29" t="s">
        <v>1007</v>
      </c>
    </row>
    <row r="197" spans="1:16" ht="12.75" customHeight="1" x14ac:dyDescent="0.2">
      <c r="A197" t="s">
        <v>51</v>
      </c>
      <c r="B197" s="5" t="s">
        <v>386</v>
      </c>
      <c r="C197" s="5" t="s">
        <v>1008</v>
      </c>
      <c r="D197" t="s">
        <v>53</v>
      </c>
      <c r="E197" s="24" t="s">
        <v>1009</v>
      </c>
      <c r="F197" s="25" t="s">
        <v>132</v>
      </c>
      <c r="G197" s="26">
        <v>90</v>
      </c>
      <c r="H197" s="25">
        <v>0</v>
      </c>
      <c r="I197" s="25">
        <f>ROUND(G197*H197,6)</f>
        <v>0</v>
      </c>
      <c r="L197" s="27">
        <v>0</v>
      </c>
      <c r="M197" s="22">
        <f>ROUND(ROUND(L197,2)*ROUND(G197,3),2)</f>
        <v>0</v>
      </c>
      <c r="N197" s="25" t="s">
        <v>170</v>
      </c>
      <c r="O197">
        <f>(M197*21)/100</f>
        <v>0</v>
      </c>
      <c r="P197" t="s">
        <v>27</v>
      </c>
    </row>
    <row r="198" spans="1:16" ht="12.75" customHeight="1" x14ac:dyDescent="0.2">
      <c r="A198" s="28" t="s">
        <v>57</v>
      </c>
      <c r="E198" s="29" t="s">
        <v>53</v>
      </c>
    </row>
    <row r="199" spans="1:16" ht="12.75" customHeight="1" x14ac:dyDescent="0.2">
      <c r="A199" s="28" t="s">
        <v>59</v>
      </c>
      <c r="E199" s="30" t="s">
        <v>1010</v>
      </c>
    </row>
    <row r="200" spans="1:16" ht="89.25" customHeight="1" x14ac:dyDescent="0.2">
      <c r="E200" s="29" t="s">
        <v>1011</v>
      </c>
    </row>
    <row r="201" spans="1:16" ht="12.75" customHeight="1" x14ac:dyDescent="0.2">
      <c r="A201" t="s">
        <v>51</v>
      </c>
      <c r="B201" s="5" t="s">
        <v>389</v>
      </c>
      <c r="C201" s="5" t="s">
        <v>1012</v>
      </c>
      <c r="D201" t="s">
        <v>53</v>
      </c>
      <c r="E201" s="24" t="s">
        <v>1013</v>
      </c>
      <c r="F201" s="25" t="s">
        <v>55</v>
      </c>
      <c r="G201" s="26">
        <v>2</v>
      </c>
      <c r="H201" s="25">
        <v>0</v>
      </c>
      <c r="I201" s="25">
        <f>ROUND(G201*H201,6)</f>
        <v>0</v>
      </c>
      <c r="L201" s="27">
        <v>0</v>
      </c>
      <c r="M201" s="22">
        <f>ROUND(ROUND(L201,2)*ROUND(G201,3),2)</f>
        <v>0</v>
      </c>
      <c r="N201" s="25" t="s">
        <v>172</v>
      </c>
      <c r="O201">
        <f>(M201*21)/100</f>
        <v>0</v>
      </c>
      <c r="P201" t="s">
        <v>27</v>
      </c>
    </row>
    <row r="202" spans="1:16" ht="12.75" customHeight="1" x14ac:dyDescent="0.2">
      <c r="A202" s="28" t="s">
        <v>57</v>
      </c>
      <c r="E202" s="29" t="s">
        <v>53</v>
      </c>
    </row>
    <row r="203" spans="1:16" ht="12.75" customHeight="1" x14ac:dyDescent="0.2">
      <c r="A203" s="28" t="s">
        <v>59</v>
      </c>
      <c r="E203" s="30" t="s">
        <v>1014</v>
      </c>
    </row>
    <row r="204" spans="1:16" ht="76.5" customHeight="1" x14ac:dyDescent="0.2">
      <c r="E204" s="29" t="s">
        <v>1015</v>
      </c>
    </row>
    <row r="205" spans="1:16" ht="12.75" customHeight="1" x14ac:dyDescent="0.2">
      <c r="A205" t="s">
        <v>51</v>
      </c>
      <c r="B205" s="5" t="s">
        <v>392</v>
      </c>
      <c r="C205" s="5" t="s">
        <v>1016</v>
      </c>
      <c r="D205" t="s">
        <v>53</v>
      </c>
      <c r="E205" s="24" t="s">
        <v>1017</v>
      </c>
      <c r="F205" s="25" t="s">
        <v>55</v>
      </c>
      <c r="G205" s="26">
        <v>1</v>
      </c>
      <c r="H205" s="25">
        <v>0</v>
      </c>
      <c r="I205" s="25">
        <f>ROUND(G205*H205,6)</f>
        <v>0</v>
      </c>
      <c r="L205" s="27">
        <v>0</v>
      </c>
      <c r="M205" s="22">
        <f>ROUND(ROUND(L205,2)*ROUND(G205,3),2)</f>
        <v>0</v>
      </c>
      <c r="N205" s="25" t="s">
        <v>172</v>
      </c>
      <c r="O205">
        <f>(M205*21)/100</f>
        <v>0</v>
      </c>
      <c r="P205" t="s">
        <v>27</v>
      </c>
    </row>
    <row r="206" spans="1:16" ht="12.75" customHeight="1" x14ac:dyDescent="0.2">
      <c r="A206" s="28" t="s">
        <v>57</v>
      </c>
      <c r="E206" s="29" t="s">
        <v>53</v>
      </c>
    </row>
    <row r="207" spans="1:16" ht="12.75" customHeight="1" x14ac:dyDescent="0.2">
      <c r="A207" s="28" t="s">
        <v>59</v>
      </c>
      <c r="E207" s="30" t="s">
        <v>1018</v>
      </c>
    </row>
    <row r="208" spans="1:16" ht="76.5" customHeight="1" x14ac:dyDescent="0.2">
      <c r="E208" s="29" t="s">
        <v>1015</v>
      </c>
    </row>
    <row r="209" spans="1:16" ht="12.75" customHeight="1" x14ac:dyDescent="0.2">
      <c r="A209" t="s">
        <v>51</v>
      </c>
      <c r="B209" s="5" t="s">
        <v>395</v>
      </c>
      <c r="C209" s="5" t="s">
        <v>1019</v>
      </c>
      <c r="D209" t="s">
        <v>53</v>
      </c>
      <c r="E209" s="24" t="s">
        <v>1020</v>
      </c>
      <c r="F209" s="25" t="s">
        <v>55</v>
      </c>
      <c r="G209" s="26">
        <v>1</v>
      </c>
      <c r="H209" s="25">
        <v>0</v>
      </c>
      <c r="I209" s="25">
        <f>ROUND(G209*H209,6)</f>
        <v>0</v>
      </c>
      <c r="L209" s="27">
        <v>0</v>
      </c>
      <c r="M209" s="22">
        <f>ROUND(ROUND(L209,2)*ROUND(G209,3),2)</f>
        <v>0</v>
      </c>
      <c r="N209" s="25" t="s">
        <v>172</v>
      </c>
      <c r="O209">
        <f>(M209*21)/100</f>
        <v>0</v>
      </c>
      <c r="P209" t="s">
        <v>27</v>
      </c>
    </row>
    <row r="210" spans="1:16" ht="12.75" customHeight="1" x14ac:dyDescent="0.2">
      <c r="A210" s="28" t="s">
        <v>57</v>
      </c>
      <c r="E210" s="29" t="s">
        <v>53</v>
      </c>
    </row>
    <row r="211" spans="1:16" ht="12.75" customHeight="1" x14ac:dyDescent="0.2">
      <c r="A211" s="28" t="s">
        <v>59</v>
      </c>
      <c r="E211" s="30" t="s">
        <v>1021</v>
      </c>
    </row>
    <row r="212" spans="1:16" ht="76.5" customHeight="1" x14ac:dyDescent="0.2">
      <c r="E212" s="29" t="s">
        <v>1015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0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1022</v>
      </c>
      <c r="M3" s="31">
        <f>Rekapitulace!C21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1022</v>
      </c>
      <c r="D4" s="32"/>
      <c r="E4" s="18" t="s">
        <v>1023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COUNTIFS(L8:L197,"=0",A8:A197,"P")+COUNTIFS(L8:L197,"",A8:A197,"P")+SUM(Q8:Q197)</f>
        <v>47</v>
      </c>
    </row>
    <row r="8" spans="1:20" ht="12.75" customHeight="1" x14ac:dyDescent="0.2">
      <c r="A8" t="s">
        <v>45</v>
      </c>
      <c r="C8" s="19" t="s">
        <v>1026</v>
      </c>
      <c r="E8" s="21" t="s">
        <v>1027</v>
      </c>
      <c r="J8" s="20">
        <f>0+J9+J22+J71+J140</f>
        <v>0</v>
      </c>
      <c r="K8" s="20">
        <f>0+K9+K22+K71+K140</f>
        <v>0</v>
      </c>
      <c r="L8" s="20">
        <f>0+L9+L22+L71+L140</f>
        <v>0</v>
      </c>
      <c r="M8" s="20">
        <f>0+M9+M22+M71+M140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</f>
        <v>0</v>
      </c>
      <c r="M9" s="22">
        <f>0+M10+M14+M18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3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910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477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1028</v>
      </c>
      <c r="D18" t="s">
        <v>53</v>
      </c>
      <c r="E18" s="24" t="s">
        <v>1029</v>
      </c>
      <c r="F18" s="25" t="s">
        <v>462</v>
      </c>
      <c r="G18" s="26">
        <v>1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1030</v>
      </c>
    </row>
    <row r="20" spans="1:16" ht="12.75" customHeight="1" x14ac:dyDescent="0.2">
      <c r="A20" s="28" t="s">
        <v>59</v>
      </c>
      <c r="E20" s="30" t="s">
        <v>477</v>
      </c>
    </row>
    <row r="21" spans="1:16" ht="12.75" customHeight="1" x14ac:dyDescent="0.2">
      <c r="E21" s="29" t="s">
        <v>1031</v>
      </c>
    </row>
    <row r="22" spans="1:16" ht="12.75" customHeight="1" x14ac:dyDescent="0.2">
      <c r="A22" t="s">
        <v>48</v>
      </c>
      <c r="C22" s="6" t="s">
        <v>49</v>
      </c>
      <c r="E22" s="23" t="s">
        <v>124</v>
      </c>
      <c r="J22" s="22">
        <f>0</f>
        <v>0</v>
      </c>
      <c r="K22" s="22">
        <f>0</f>
        <v>0</v>
      </c>
      <c r="L22" s="22">
        <f>0+L23+L27+L31+L35+L39+L43+L47+L51+L55+L59+L63+L67</f>
        <v>0</v>
      </c>
      <c r="M22" s="22">
        <f>0+M23+M27+M31+M35+M39+M43+M47+M51+M55+M59+M63+M67</f>
        <v>0</v>
      </c>
    </row>
    <row r="23" spans="1:16" ht="12.75" customHeight="1" x14ac:dyDescent="0.2">
      <c r="A23" t="s">
        <v>51</v>
      </c>
      <c r="B23" s="5" t="s">
        <v>68</v>
      </c>
      <c r="C23" s="5" t="s">
        <v>1032</v>
      </c>
      <c r="D23" t="s">
        <v>53</v>
      </c>
      <c r="E23" s="24" t="s">
        <v>1033</v>
      </c>
      <c r="F23" s="25" t="s">
        <v>128</v>
      </c>
      <c r="G23" s="26">
        <v>18</v>
      </c>
      <c r="H23" s="25">
        <v>0</v>
      </c>
      <c r="I23" s="25">
        <f>ROUND(G23*H23,6)</f>
        <v>0</v>
      </c>
      <c r="L23" s="27">
        <v>0</v>
      </c>
      <c r="M23" s="22">
        <f>ROUND(ROUND(L23,2)*ROUND(G23,3),2)</f>
        <v>0</v>
      </c>
      <c r="N23" s="25" t="s">
        <v>170</v>
      </c>
      <c r="O23">
        <f>(M23*21)/100</f>
        <v>0</v>
      </c>
      <c r="P23" t="s">
        <v>27</v>
      </c>
    </row>
    <row r="24" spans="1:16" ht="12.75" customHeight="1" x14ac:dyDescent="0.2">
      <c r="A24" s="28" t="s">
        <v>57</v>
      </c>
      <c r="E24" s="29" t="s">
        <v>53</v>
      </c>
    </row>
    <row r="25" spans="1:16" ht="12.75" customHeight="1" x14ac:dyDescent="0.2">
      <c r="A25" s="28" t="s">
        <v>59</v>
      </c>
      <c r="E25" s="30" t="s">
        <v>1034</v>
      </c>
    </row>
    <row r="26" spans="1:16" ht="25.5" customHeight="1" x14ac:dyDescent="0.2">
      <c r="E26" s="29" t="s">
        <v>1035</v>
      </c>
    </row>
    <row r="27" spans="1:16" ht="12.75" customHeight="1" x14ac:dyDescent="0.2">
      <c r="A27" t="s">
        <v>51</v>
      </c>
      <c r="B27" s="5" t="s">
        <v>71</v>
      </c>
      <c r="C27" s="5" t="s">
        <v>1036</v>
      </c>
      <c r="D27" t="s">
        <v>53</v>
      </c>
      <c r="E27" s="24" t="s">
        <v>1037</v>
      </c>
      <c r="F27" s="25" t="s">
        <v>128</v>
      </c>
      <c r="G27" s="26">
        <v>40.500999999999998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1038</v>
      </c>
    </row>
    <row r="30" spans="1:16" ht="255" customHeight="1" x14ac:dyDescent="0.2">
      <c r="E30" s="29" t="s">
        <v>482</v>
      </c>
    </row>
    <row r="31" spans="1:16" ht="12.75" customHeight="1" x14ac:dyDescent="0.2">
      <c r="A31" t="s">
        <v>51</v>
      </c>
      <c r="B31" s="5" t="s">
        <v>75</v>
      </c>
      <c r="C31" s="5" t="s">
        <v>1039</v>
      </c>
      <c r="D31" t="s">
        <v>53</v>
      </c>
      <c r="E31" s="24" t="s">
        <v>1040</v>
      </c>
      <c r="F31" s="25" t="s">
        <v>128</v>
      </c>
      <c r="G31" s="26">
        <v>13.500999999999999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1041</v>
      </c>
    </row>
    <row r="34" spans="1:16" ht="255" customHeight="1" x14ac:dyDescent="0.2">
      <c r="E34" s="29" t="s">
        <v>486</v>
      </c>
    </row>
    <row r="35" spans="1:16" ht="12.75" customHeight="1" x14ac:dyDescent="0.2">
      <c r="A35" t="s">
        <v>51</v>
      </c>
      <c r="B35" s="5" t="s">
        <v>78</v>
      </c>
      <c r="C35" s="5" t="s">
        <v>645</v>
      </c>
      <c r="D35" t="s">
        <v>53</v>
      </c>
      <c r="E35" s="24" t="s">
        <v>646</v>
      </c>
      <c r="F35" s="25" t="s">
        <v>128</v>
      </c>
      <c r="G35" s="26">
        <v>51.03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1042</v>
      </c>
    </row>
    <row r="38" spans="1:16" ht="255" customHeight="1" x14ac:dyDescent="0.2">
      <c r="E38" s="29" t="s">
        <v>648</v>
      </c>
    </row>
    <row r="39" spans="1:16" ht="12.75" customHeight="1" x14ac:dyDescent="0.2">
      <c r="A39" t="s">
        <v>51</v>
      </c>
      <c r="B39" s="5" t="s">
        <v>81</v>
      </c>
      <c r="C39" s="5" t="s">
        <v>649</v>
      </c>
      <c r="D39" t="s">
        <v>53</v>
      </c>
      <c r="E39" s="24" t="s">
        <v>650</v>
      </c>
      <c r="F39" s="25" t="s">
        <v>589</v>
      </c>
      <c r="G39" s="26">
        <v>453.6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1043</v>
      </c>
    </row>
    <row r="42" spans="1:16" ht="12.75" customHeight="1" x14ac:dyDescent="0.2">
      <c r="E42" s="29" t="s">
        <v>652</v>
      </c>
    </row>
    <row r="43" spans="1:16" ht="12.75" customHeight="1" x14ac:dyDescent="0.2">
      <c r="A43" t="s">
        <v>51</v>
      </c>
      <c r="B43" s="5" t="s">
        <v>84</v>
      </c>
      <c r="C43" s="5" t="s">
        <v>653</v>
      </c>
      <c r="D43" t="s">
        <v>53</v>
      </c>
      <c r="E43" s="24" t="s">
        <v>654</v>
      </c>
      <c r="F43" s="25" t="s">
        <v>128</v>
      </c>
      <c r="G43" s="26">
        <v>17.010000000000002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1044</v>
      </c>
    </row>
    <row r="46" spans="1:16" ht="255" customHeight="1" x14ac:dyDescent="0.2">
      <c r="E46" s="29" t="s">
        <v>486</v>
      </c>
    </row>
    <row r="47" spans="1:16" ht="12.75" customHeight="1" x14ac:dyDescent="0.2">
      <c r="A47" t="s">
        <v>51</v>
      </c>
      <c r="B47" s="5" t="s">
        <v>87</v>
      </c>
      <c r="C47" s="5" t="s">
        <v>656</v>
      </c>
      <c r="D47" t="s">
        <v>53</v>
      </c>
      <c r="E47" s="24" t="s">
        <v>657</v>
      </c>
      <c r="F47" s="25" t="s">
        <v>128</v>
      </c>
      <c r="G47" s="26">
        <v>28.35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170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1045</v>
      </c>
    </row>
    <row r="50" spans="1:16" ht="242.25" customHeight="1" x14ac:dyDescent="0.2">
      <c r="E50" s="29" t="s">
        <v>659</v>
      </c>
    </row>
    <row r="51" spans="1:16" ht="12.75" customHeight="1" x14ac:dyDescent="0.2">
      <c r="A51" t="s">
        <v>51</v>
      </c>
      <c r="B51" s="5" t="s">
        <v>90</v>
      </c>
      <c r="C51" s="5" t="s">
        <v>1046</v>
      </c>
      <c r="D51" t="s">
        <v>53</v>
      </c>
      <c r="E51" s="24" t="s">
        <v>1047</v>
      </c>
      <c r="F51" s="25" t="s">
        <v>148</v>
      </c>
      <c r="G51" s="26">
        <v>93.2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1048</v>
      </c>
    </row>
    <row r="54" spans="1:16" ht="12.75" customHeight="1" x14ac:dyDescent="0.2">
      <c r="E54" s="29" t="s">
        <v>667</v>
      </c>
    </row>
    <row r="55" spans="1:16" ht="12.75" customHeight="1" x14ac:dyDescent="0.2">
      <c r="A55" t="s">
        <v>51</v>
      </c>
      <c r="B55" s="5" t="s">
        <v>93</v>
      </c>
      <c r="C55" s="5" t="s">
        <v>668</v>
      </c>
      <c r="D55" t="s">
        <v>53</v>
      </c>
      <c r="E55" s="24" t="s">
        <v>669</v>
      </c>
      <c r="F55" s="25" t="s">
        <v>148</v>
      </c>
      <c r="G55" s="26">
        <v>168.5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1049</v>
      </c>
    </row>
    <row r="58" spans="1:16" ht="38.25" customHeight="1" x14ac:dyDescent="0.2">
      <c r="E58" s="29" t="s">
        <v>671</v>
      </c>
    </row>
    <row r="59" spans="1:16" ht="12.75" customHeight="1" x14ac:dyDescent="0.2">
      <c r="A59" t="s">
        <v>51</v>
      </c>
      <c r="B59" s="5" t="s">
        <v>96</v>
      </c>
      <c r="C59" s="5" t="s">
        <v>672</v>
      </c>
      <c r="D59" t="s">
        <v>53</v>
      </c>
      <c r="E59" s="24" t="s">
        <v>673</v>
      </c>
      <c r="F59" s="25" t="s">
        <v>148</v>
      </c>
      <c r="G59" s="26">
        <v>168.5</v>
      </c>
      <c r="H59" s="25">
        <v>0</v>
      </c>
      <c r="I59" s="25">
        <f>ROUND(G59*H59,6)</f>
        <v>0</v>
      </c>
      <c r="L59" s="27">
        <v>0</v>
      </c>
      <c r="M59" s="22">
        <f>ROUND(ROUND(L59,2)*ROUND(G59,3),2)</f>
        <v>0</v>
      </c>
      <c r="N59" s="25" t="s">
        <v>170</v>
      </c>
      <c r="O59">
        <f>(M59*21)/100</f>
        <v>0</v>
      </c>
      <c r="P59" t="s">
        <v>27</v>
      </c>
    </row>
    <row r="60" spans="1:16" ht="12.75" customHeight="1" x14ac:dyDescent="0.2">
      <c r="A60" s="28" t="s">
        <v>57</v>
      </c>
      <c r="E60" s="29" t="s">
        <v>53</v>
      </c>
    </row>
    <row r="61" spans="1:16" ht="12.75" customHeight="1" x14ac:dyDescent="0.2">
      <c r="A61" s="28" t="s">
        <v>59</v>
      </c>
      <c r="E61" s="30" t="s">
        <v>1049</v>
      </c>
    </row>
    <row r="62" spans="1:16" ht="12.75" customHeight="1" x14ac:dyDescent="0.2">
      <c r="E62" s="29" t="s">
        <v>674</v>
      </c>
    </row>
    <row r="63" spans="1:16" ht="12.75" customHeight="1" x14ac:dyDescent="0.2">
      <c r="A63" t="s">
        <v>51</v>
      </c>
      <c r="B63" s="5" t="s">
        <v>99</v>
      </c>
      <c r="C63" s="5" t="s">
        <v>487</v>
      </c>
      <c r="D63" t="s">
        <v>53</v>
      </c>
      <c r="E63" s="24" t="s">
        <v>488</v>
      </c>
      <c r="F63" s="25" t="s">
        <v>153</v>
      </c>
      <c r="G63" s="26">
        <v>126.36199999999999</v>
      </c>
      <c r="H63" s="25">
        <v>0</v>
      </c>
      <c r="I63" s="25">
        <f>ROUND(G63*H63,6)</f>
        <v>0</v>
      </c>
      <c r="L63" s="27">
        <v>0</v>
      </c>
      <c r="M63" s="22">
        <f>ROUND(ROUND(L63,2)*ROUND(G63,3),2)</f>
        <v>0</v>
      </c>
      <c r="N63" s="25" t="s">
        <v>170</v>
      </c>
      <c r="O63">
        <f>(M63*21)/100</f>
        <v>0</v>
      </c>
      <c r="P63" t="s">
        <v>27</v>
      </c>
    </row>
    <row r="64" spans="1:16" ht="12.75" customHeight="1" x14ac:dyDescent="0.2">
      <c r="A64" s="28" t="s">
        <v>57</v>
      </c>
      <c r="E64" s="29" t="s">
        <v>53</v>
      </c>
    </row>
    <row r="65" spans="1:16" ht="12.75" customHeight="1" x14ac:dyDescent="0.2">
      <c r="A65" s="28" t="s">
        <v>59</v>
      </c>
      <c r="E65" s="30" t="s">
        <v>1050</v>
      </c>
    </row>
    <row r="66" spans="1:16" ht="76.5" customHeight="1" x14ac:dyDescent="0.2">
      <c r="E66" s="29" t="s">
        <v>490</v>
      </c>
    </row>
    <row r="67" spans="1:16" ht="12.75" customHeight="1" x14ac:dyDescent="0.2">
      <c r="A67" t="s">
        <v>51</v>
      </c>
      <c r="B67" s="5" t="s">
        <v>103</v>
      </c>
      <c r="C67" s="5" t="s">
        <v>151</v>
      </c>
      <c r="D67" t="s">
        <v>53</v>
      </c>
      <c r="E67" s="24" t="s">
        <v>152</v>
      </c>
      <c r="F67" s="25" t="s">
        <v>153</v>
      </c>
      <c r="G67" s="26">
        <v>59.405999999999999</v>
      </c>
      <c r="H67" s="25">
        <v>0</v>
      </c>
      <c r="I67" s="25">
        <f>ROUND(G67*H67,6)</f>
        <v>0</v>
      </c>
      <c r="L67" s="27">
        <v>0</v>
      </c>
      <c r="M67" s="22">
        <f>ROUND(ROUND(L67,2)*ROUND(G67,3),2)</f>
        <v>0</v>
      </c>
      <c r="N67" s="25" t="s">
        <v>170</v>
      </c>
      <c r="O67">
        <f>(M67*21)/100</f>
        <v>0</v>
      </c>
      <c r="P67" t="s">
        <v>27</v>
      </c>
    </row>
    <row r="68" spans="1:16" ht="12.75" customHeight="1" x14ac:dyDescent="0.2">
      <c r="A68" s="28" t="s">
        <v>57</v>
      </c>
      <c r="E68" s="29" t="s">
        <v>53</v>
      </c>
    </row>
    <row r="69" spans="1:16" ht="12.75" customHeight="1" x14ac:dyDescent="0.2">
      <c r="A69" s="28" t="s">
        <v>59</v>
      </c>
      <c r="E69" s="30" t="s">
        <v>1051</v>
      </c>
    </row>
    <row r="70" spans="1:16" ht="76.5" customHeight="1" x14ac:dyDescent="0.2">
      <c r="E70" s="29" t="s">
        <v>490</v>
      </c>
    </row>
    <row r="71" spans="1:16" ht="12.75" customHeight="1" x14ac:dyDescent="0.2">
      <c r="A71" t="s">
        <v>48</v>
      </c>
      <c r="C71" s="6" t="s">
        <v>71</v>
      </c>
      <c r="E71" s="23" t="s">
        <v>497</v>
      </c>
      <c r="J71" s="22">
        <f>0</f>
        <v>0</v>
      </c>
      <c r="K71" s="22">
        <f>0</f>
        <v>0</v>
      </c>
      <c r="L71" s="22">
        <f>0+L72+L76+L80+L84+L88+L92+L96+L100+L104+L108+L112+L116+L120+L124+L128+L132+L136</f>
        <v>0</v>
      </c>
      <c r="M71" s="22">
        <f>0+M72+M76+M80+M84+M88+M92+M96+M100+M104+M108+M112+M116+M120+M124+M128+M132+M136</f>
        <v>0</v>
      </c>
    </row>
    <row r="72" spans="1:16" ht="12.75" customHeight="1" x14ac:dyDescent="0.2">
      <c r="A72" t="s">
        <v>51</v>
      </c>
      <c r="B72" s="5" t="s">
        <v>106</v>
      </c>
      <c r="C72" s="5" t="s">
        <v>792</v>
      </c>
      <c r="D72" t="s">
        <v>53</v>
      </c>
      <c r="E72" s="24" t="s">
        <v>793</v>
      </c>
      <c r="F72" s="25" t="s">
        <v>132</v>
      </c>
      <c r="G72" s="26">
        <v>6.4</v>
      </c>
      <c r="H72" s="25">
        <v>0</v>
      </c>
      <c r="I72" s="25">
        <f>ROUND(G72*H72,6)</f>
        <v>0</v>
      </c>
      <c r="L72" s="27">
        <v>0</v>
      </c>
      <c r="M72" s="22">
        <f>ROUND(ROUND(L72,2)*ROUND(G72,3),2)</f>
        <v>0</v>
      </c>
      <c r="N72" s="25" t="s">
        <v>170</v>
      </c>
      <c r="O72">
        <f>(M72*21)/100</f>
        <v>0</v>
      </c>
      <c r="P72" t="s">
        <v>27</v>
      </c>
    </row>
    <row r="73" spans="1:16" ht="12.75" customHeight="1" x14ac:dyDescent="0.2">
      <c r="A73" s="28" t="s">
        <v>57</v>
      </c>
      <c r="E73" s="29" t="s">
        <v>53</v>
      </c>
    </row>
    <row r="74" spans="1:16" ht="12.75" customHeight="1" x14ac:dyDescent="0.2">
      <c r="A74" s="28" t="s">
        <v>59</v>
      </c>
      <c r="E74" s="30" t="s">
        <v>1052</v>
      </c>
    </row>
    <row r="75" spans="1:16" ht="12.75" customHeight="1" x14ac:dyDescent="0.2">
      <c r="E75" s="29" t="s">
        <v>795</v>
      </c>
    </row>
    <row r="76" spans="1:16" ht="12.75" customHeight="1" x14ac:dyDescent="0.2">
      <c r="A76" t="s">
        <v>51</v>
      </c>
      <c r="B76" s="5" t="s">
        <v>109</v>
      </c>
      <c r="C76" s="5" t="s">
        <v>800</v>
      </c>
      <c r="D76" t="s">
        <v>53</v>
      </c>
      <c r="E76" s="24" t="s">
        <v>801</v>
      </c>
      <c r="F76" s="25" t="s">
        <v>128</v>
      </c>
      <c r="G76" s="26">
        <v>0.16</v>
      </c>
      <c r="H76" s="25">
        <v>0</v>
      </c>
      <c r="I76" s="25">
        <f>ROUND(G76*H76,6)</f>
        <v>0</v>
      </c>
      <c r="L76" s="27">
        <v>0</v>
      </c>
      <c r="M76" s="22">
        <f>ROUND(ROUND(L76,2)*ROUND(G76,3),2)</f>
        <v>0</v>
      </c>
      <c r="N76" s="25" t="s">
        <v>170</v>
      </c>
      <c r="O76">
        <f>(M76*21)/100</f>
        <v>0</v>
      </c>
      <c r="P76" t="s">
        <v>27</v>
      </c>
    </row>
    <row r="77" spans="1:16" ht="12.75" customHeight="1" x14ac:dyDescent="0.2">
      <c r="A77" s="28" t="s">
        <v>57</v>
      </c>
      <c r="E77" s="29" t="s">
        <v>53</v>
      </c>
    </row>
    <row r="78" spans="1:16" ht="12.75" customHeight="1" x14ac:dyDescent="0.2">
      <c r="A78" s="28" t="s">
        <v>59</v>
      </c>
      <c r="E78" s="30" t="s">
        <v>1053</v>
      </c>
    </row>
    <row r="79" spans="1:16" ht="12.75" customHeight="1" x14ac:dyDescent="0.2">
      <c r="E79" s="29" t="s">
        <v>799</v>
      </c>
    </row>
    <row r="80" spans="1:16" ht="12.75" customHeight="1" x14ac:dyDescent="0.2">
      <c r="A80" t="s">
        <v>51</v>
      </c>
      <c r="B80" s="5" t="s">
        <v>112</v>
      </c>
      <c r="C80" s="5" t="s">
        <v>803</v>
      </c>
      <c r="D80" t="s">
        <v>53</v>
      </c>
      <c r="E80" s="24" t="s">
        <v>804</v>
      </c>
      <c r="F80" s="25" t="s">
        <v>128</v>
      </c>
      <c r="G80" s="26">
        <v>0.64</v>
      </c>
      <c r="H80" s="25">
        <v>0</v>
      </c>
      <c r="I80" s="25">
        <f>ROUND(G80*H80,6)</f>
        <v>0</v>
      </c>
      <c r="L80" s="27">
        <v>0</v>
      </c>
      <c r="M80" s="22">
        <f>ROUND(ROUND(L80,2)*ROUND(G80,3),2)</f>
        <v>0</v>
      </c>
      <c r="N80" s="25" t="s">
        <v>170</v>
      </c>
      <c r="O80">
        <f>(M80*21)/100</f>
        <v>0</v>
      </c>
      <c r="P80" t="s">
        <v>27</v>
      </c>
    </row>
    <row r="81" spans="1:16" ht="12.75" customHeight="1" x14ac:dyDescent="0.2">
      <c r="A81" s="28" t="s">
        <v>57</v>
      </c>
      <c r="E81" s="29" t="s">
        <v>53</v>
      </c>
    </row>
    <row r="82" spans="1:16" ht="12.75" customHeight="1" x14ac:dyDescent="0.2">
      <c r="A82" s="28" t="s">
        <v>59</v>
      </c>
      <c r="E82" s="30" t="s">
        <v>1054</v>
      </c>
    </row>
    <row r="83" spans="1:16" ht="12.75" customHeight="1" x14ac:dyDescent="0.2">
      <c r="E83" s="29" t="s">
        <v>799</v>
      </c>
    </row>
    <row r="84" spans="1:16" ht="12.75" customHeight="1" x14ac:dyDescent="0.2">
      <c r="A84" t="s">
        <v>51</v>
      </c>
      <c r="B84" s="5" t="s">
        <v>115</v>
      </c>
      <c r="C84" s="5" t="s">
        <v>809</v>
      </c>
      <c r="D84" t="s">
        <v>53</v>
      </c>
      <c r="E84" s="24" t="s">
        <v>810</v>
      </c>
      <c r="F84" s="25" t="s">
        <v>132</v>
      </c>
      <c r="G84" s="26">
        <v>2</v>
      </c>
      <c r="H84" s="25">
        <v>0</v>
      </c>
      <c r="I84" s="25">
        <f>ROUND(G84*H84,6)</f>
        <v>0</v>
      </c>
      <c r="L84" s="27">
        <v>0</v>
      </c>
      <c r="M84" s="22">
        <f>ROUND(ROUND(L84,2)*ROUND(G84,3),2)</f>
        <v>0</v>
      </c>
      <c r="N84" s="25" t="s">
        <v>170</v>
      </c>
      <c r="O84">
        <f>(M84*21)/100</f>
        <v>0</v>
      </c>
      <c r="P84" t="s">
        <v>27</v>
      </c>
    </row>
    <row r="85" spans="1:16" ht="12.75" customHeight="1" x14ac:dyDescent="0.2">
      <c r="A85" s="28" t="s">
        <v>57</v>
      </c>
      <c r="E85" s="29" t="s">
        <v>53</v>
      </c>
    </row>
    <row r="86" spans="1:16" ht="12.75" customHeight="1" x14ac:dyDescent="0.2">
      <c r="A86" s="28" t="s">
        <v>59</v>
      </c>
      <c r="E86" s="30" t="s">
        <v>1055</v>
      </c>
    </row>
    <row r="87" spans="1:16" ht="12.75" customHeight="1" x14ac:dyDescent="0.2">
      <c r="E87" s="29" t="s">
        <v>812</v>
      </c>
    </row>
    <row r="88" spans="1:16" ht="12.75" customHeight="1" x14ac:dyDescent="0.2">
      <c r="A88" t="s">
        <v>51</v>
      </c>
      <c r="B88" s="5" t="s">
        <v>118</v>
      </c>
      <c r="C88" s="5" t="s">
        <v>813</v>
      </c>
      <c r="D88" t="s">
        <v>53</v>
      </c>
      <c r="E88" s="24" t="s">
        <v>814</v>
      </c>
      <c r="F88" s="25" t="s">
        <v>570</v>
      </c>
      <c r="G88" s="26">
        <v>6.5</v>
      </c>
      <c r="H88" s="25">
        <v>0</v>
      </c>
      <c r="I88" s="25">
        <f>ROUND(G88*H88,6)</f>
        <v>0</v>
      </c>
      <c r="L88" s="27">
        <v>0</v>
      </c>
      <c r="M88" s="22">
        <f>ROUND(ROUND(L88,2)*ROUND(G88,3),2)</f>
        <v>0</v>
      </c>
      <c r="N88" s="25" t="s">
        <v>170</v>
      </c>
      <c r="O88">
        <f>(M88*21)/100</f>
        <v>0</v>
      </c>
      <c r="P88" t="s">
        <v>27</v>
      </c>
    </row>
    <row r="89" spans="1:16" ht="12.75" customHeight="1" x14ac:dyDescent="0.2">
      <c r="A89" s="28" t="s">
        <v>57</v>
      </c>
      <c r="E89" s="29" t="s">
        <v>53</v>
      </c>
    </row>
    <row r="90" spans="1:16" ht="12.75" customHeight="1" x14ac:dyDescent="0.2">
      <c r="A90" s="28" t="s">
        <v>59</v>
      </c>
      <c r="E90" s="30" t="s">
        <v>1056</v>
      </c>
    </row>
    <row r="91" spans="1:16" ht="12.75" customHeight="1" x14ac:dyDescent="0.2">
      <c r="E91" s="29" t="s">
        <v>816</v>
      </c>
    </row>
    <row r="92" spans="1:16" ht="12.75" customHeight="1" x14ac:dyDescent="0.2">
      <c r="A92" t="s">
        <v>51</v>
      </c>
      <c r="B92" s="5" t="s">
        <v>121</v>
      </c>
      <c r="C92" s="5" t="s">
        <v>820</v>
      </c>
      <c r="D92" t="s">
        <v>53</v>
      </c>
      <c r="E92" s="24" t="s">
        <v>821</v>
      </c>
      <c r="F92" s="25" t="s">
        <v>153</v>
      </c>
      <c r="G92" s="26">
        <v>0.38400000000000001</v>
      </c>
      <c r="H92" s="25">
        <v>0</v>
      </c>
      <c r="I92" s="25">
        <f>ROUND(G92*H92,6)</f>
        <v>0</v>
      </c>
      <c r="L92" s="27">
        <v>0</v>
      </c>
      <c r="M92" s="22">
        <f>ROUND(ROUND(L92,2)*ROUND(G92,3),2)</f>
        <v>0</v>
      </c>
      <c r="N92" s="25" t="s">
        <v>170</v>
      </c>
      <c r="O92">
        <f>(M92*21)/100</f>
        <v>0</v>
      </c>
      <c r="P92" t="s">
        <v>27</v>
      </c>
    </row>
    <row r="93" spans="1:16" ht="12.75" customHeight="1" x14ac:dyDescent="0.2">
      <c r="A93" s="28" t="s">
        <v>57</v>
      </c>
      <c r="E93" s="29" t="s">
        <v>53</v>
      </c>
    </row>
    <row r="94" spans="1:16" ht="12.75" customHeight="1" x14ac:dyDescent="0.2">
      <c r="A94" s="28" t="s">
        <v>59</v>
      </c>
      <c r="E94" s="30" t="s">
        <v>1057</v>
      </c>
    </row>
    <row r="95" spans="1:16" ht="76.5" customHeight="1" x14ac:dyDescent="0.2">
      <c r="E95" s="29" t="s">
        <v>490</v>
      </c>
    </row>
    <row r="96" spans="1:16" ht="12.75" customHeight="1" x14ac:dyDescent="0.2">
      <c r="A96" t="s">
        <v>51</v>
      </c>
      <c r="B96" s="5" t="s">
        <v>125</v>
      </c>
      <c r="C96" s="5" t="s">
        <v>823</v>
      </c>
      <c r="D96" t="s">
        <v>53</v>
      </c>
      <c r="E96" s="24" t="s">
        <v>824</v>
      </c>
      <c r="F96" s="25" t="s">
        <v>153</v>
      </c>
      <c r="G96" s="26">
        <v>1.1519999999999999</v>
      </c>
      <c r="H96" s="25">
        <v>0</v>
      </c>
      <c r="I96" s="25">
        <f>ROUND(G96*H96,6)</f>
        <v>0</v>
      </c>
      <c r="L96" s="27">
        <v>0</v>
      </c>
      <c r="M96" s="22">
        <f>ROUND(ROUND(L96,2)*ROUND(G96,3),2)</f>
        <v>0</v>
      </c>
      <c r="N96" s="25" t="s">
        <v>170</v>
      </c>
      <c r="O96">
        <f>(M96*21)/100</f>
        <v>0</v>
      </c>
      <c r="P96" t="s">
        <v>27</v>
      </c>
    </row>
    <row r="97" spans="1:16" ht="12.75" customHeight="1" x14ac:dyDescent="0.2">
      <c r="A97" s="28" t="s">
        <v>57</v>
      </c>
      <c r="E97" s="29" t="s">
        <v>53</v>
      </c>
    </row>
    <row r="98" spans="1:16" ht="12.75" customHeight="1" x14ac:dyDescent="0.2">
      <c r="A98" s="28" t="s">
        <v>59</v>
      </c>
      <c r="E98" s="30" t="s">
        <v>1058</v>
      </c>
    </row>
    <row r="99" spans="1:16" ht="76.5" customHeight="1" x14ac:dyDescent="0.2">
      <c r="E99" s="29" t="s">
        <v>490</v>
      </c>
    </row>
    <row r="100" spans="1:16" ht="12.75" customHeight="1" x14ac:dyDescent="0.2">
      <c r="A100" t="s">
        <v>51</v>
      </c>
      <c r="B100" s="5" t="s">
        <v>129</v>
      </c>
      <c r="C100" s="5" t="s">
        <v>580</v>
      </c>
      <c r="D100" t="s">
        <v>53</v>
      </c>
      <c r="E100" s="24" t="s">
        <v>581</v>
      </c>
      <c r="F100" s="25" t="s">
        <v>153</v>
      </c>
      <c r="G100" s="26">
        <v>0.32500000000000001</v>
      </c>
      <c r="H100" s="25">
        <v>0</v>
      </c>
      <c r="I100" s="25">
        <f>ROUND(G100*H100,6)</f>
        <v>0</v>
      </c>
      <c r="L100" s="27">
        <v>0</v>
      </c>
      <c r="M100" s="22">
        <f>ROUND(ROUND(L100,2)*ROUND(G100,3),2)</f>
        <v>0</v>
      </c>
      <c r="N100" s="25" t="s">
        <v>170</v>
      </c>
      <c r="O100">
        <f>(M100*21)/100</f>
        <v>0</v>
      </c>
      <c r="P100" t="s">
        <v>27</v>
      </c>
    </row>
    <row r="101" spans="1:16" ht="12.75" customHeight="1" x14ac:dyDescent="0.2">
      <c r="A101" s="28" t="s">
        <v>57</v>
      </c>
      <c r="E101" s="29" t="s">
        <v>53</v>
      </c>
    </row>
    <row r="102" spans="1:16" ht="12.75" customHeight="1" x14ac:dyDescent="0.2">
      <c r="A102" s="28" t="s">
        <v>59</v>
      </c>
      <c r="E102" s="30" t="s">
        <v>1059</v>
      </c>
    </row>
    <row r="103" spans="1:16" ht="76.5" customHeight="1" x14ac:dyDescent="0.2">
      <c r="E103" s="29" t="s">
        <v>490</v>
      </c>
    </row>
    <row r="104" spans="1:16" ht="12.75" customHeight="1" x14ac:dyDescent="0.2">
      <c r="A104" t="s">
        <v>51</v>
      </c>
      <c r="B104" s="5" t="s">
        <v>133</v>
      </c>
      <c r="C104" s="5" t="s">
        <v>867</v>
      </c>
      <c r="D104" t="s">
        <v>53</v>
      </c>
      <c r="E104" s="24" t="s">
        <v>868</v>
      </c>
      <c r="F104" s="25" t="s">
        <v>148</v>
      </c>
      <c r="G104" s="26">
        <v>90</v>
      </c>
      <c r="H104" s="25">
        <v>0</v>
      </c>
      <c r="I104" s="25">
        <f>ROUND(G104*H104,6)</f>
        <v>0</v>
      </c>
      <c r="L104" s="27">
        <v>0</v>
      </c>
      <c r="M104" s="22">
        <f>ROUND(ROUND(L104,2)*ROUND(G104,3),2)</f>
        <v>0</v>
      </c>
      <c r="N104" s="25" t="s">
        <v>170</v>
      </c>
      <c r="O104">
        <f>(M104*21)/100</f>
        <v>0</v>
      </c>
      <c r="P104" t="s">
        <v>27</v>
      </c>
    </row>
    <row r="105" spans="1:16" ht="12.75" customHeight="1" x14ac:dyDescent="0.2">
      <c r="A105" s="28" t="s">
        <v>57</v>
      </c>
      <c r="E105" s="29" t="s">
        <v>53</v>
      </c>
    </row>
    <row r="106" spans="1:16" ht="12.75" customHeight="1" x14ac:dyDescent="0.2">
      <c r="A106" s="28" t="s">
        <v>59</v>
      </c>
      <c r="E106" s="30" t="s">
        <v>1060</v>
      </c>
    </row>
    <row r="107" spans="1:16" ht="76.5" customHeight="1" x14ac:dyDescent="0.2">
      <c r="E107" s="29" t="s">
        <v>835</v>
      </c>
    </row>
    <row r="108" spans="1:16" ht="12.75" customHeight="1" x14ac:dyDescent="0.2">
      <c r="A108" t="s">
        <v>51</v>
      </c>
      <c r="B108" s="5" t="s">
        <v>136</v>
      </c>
      <c r="C108" s="5" t="s">
        <v>1061</v>
      </c>
      <c r="D108" t="s">
        <v>53</v>
      </c>
      <c r="E108" s="24" t="s">
        <v>1062</v>
      </c>
      <c r="F108" s="25" t="s">
        <v>148</v>
      </c>
      <c r="G108" s="26">
        <v>90</v>
      </c>
      <c r="H108" s="25">
        <v>0</v>
      </c>
      <c r="I108" s="25">
        <f>ROUND(G108*H108,6)</f>
        <v>0</v>
      </c>
      <c r="L108" s="27">
        <v>0</v>
      </c>
      <c r="M108" s="22">
        <f>ROUND(ROUND(L108,2)*ROUND(G108,3),2)</f>
        <v>0</v>
      </c>
      <c r="N108" s="25" t="s">
        <v>170</v>
      </c>
      <c r="O108">
        <f>(M108*21)/100</f>
        <v>0</v>
      </c>
      <c r="P108" t="s">
        <v>27</v>
      </c>
    </row>
    <row r="109" spans="1:16" ht="12.75" customHeight="1" x14ac:dyDescent="0.2">
      <c r="A109" s="28" t="s">
        <v>57</v>
      </c>
      <c r="E109" s="29" t="s">
        <v>53</v>
      </c>
    </row>
    <row r="110" spans="1:16" ht="12.75" customHeight="1" x14ac:dyDescent="0.2">
      <c r="A110" s="28" t="s">
        <v>59</v>
      </c>
      <c r="E110" s="30" t="s">
        <v>1063</v>
      </c>
    </row>
    <row r="111" spans="1:16" ht="51" customHeight="1" x14ac:dyDescent="0.2">
      <c r="E111" s="29" t="s">
        <v>831</v>
      </c>
    </row>
    <row r="112" spans="1:16" ht="12.75" customHeight="1" x14ac:dyDescent="0.2">
      <c r="A112" t="s">
        <v>51</v>
      </c>
      <c r="B112" s="5" t="s">
        <v>139</v>
      </c>
      <c r="C112" s="5" t="s">
        <v>828</v>
      </c>
      <c r="D112" t="s">
        <v>53</v>
      </c>
      <c r="E112" s="24" t="s">
        <v>829</v>
      </c>
      <c r="F112" s="25" t="s">
        <v>128</v>
      </c>
      <c r="G112" s="26">
        <v>0.48</v>
      </c>
      <c r="H112" s="25">
        <v>0</v>
      </c>
      <c r="I112" s="25">
        <f>ROUND(G112*H112,6)</f>
        <v>0</v>
      </c>
      <c r="L112" s="27">
        <v>0</v>
      </c>
      <c r="M112" s="22">
        <f>ROUND(ROUND(L112,2)*ROUND(G112,3),2)</f>
        <v>0</v>
      </c>
      <c r="N112" s="25" t="s">
        <v>170</v>
      </c>
      <c r="O112">
        <f>(M112*21)/100</f>
        <v>0</v>
      </c>
      <c r="P112" t="s">
        <v>27</v>
      </c>
    </row>
    <row r="113" spans="1:16" ht="12.75" customHeight="1" x14ac:dyDescent="0.2">
      <c r="A113" s="28" t="s">
        <v>57</v>
      </c>
      <c r="E113" s="29" t="s">
        <v>53</v>
      </c>
    </row>
    <row r="114" spans="1:16" ht="12.75" customHeight="1" x14ac:dyDescent="0.2">
      <c r="A114" s="28" t="s">
        <v>59</v>
      </c>
      <c r="E114" s="30" t="s">
        <v>1064</v>
      </c>
    </row>
    <row r="115" spans="1:16" ht="51" customHeight="1" x14ac:dyDescent="0.2">
      <c r="E115" s="29" t="s">
        <v>831</v>
      </c>
    </row>
    <row r="116" spans="1:16" ht="12.75" customHeight="1" x14ac:dyDescent="0.2">
      <c r="A116" t="s">
        <v>51</v>
      </c>
      <c r="B116" s="5" t="s">
        <v>142</v>
      </c>
      <c r="C116" s="5" t="s">
        <v>832</v>
      </c>
      <c r="D116" t="s">
        <v>53</v>
      </c>
      <c r="E116" s="24" t="s">
        <v>833</v>
      </c>
      <c r="F116" s="25" t="s">
        <v>128</v>
      </c>
      <c r="G116" s="26">
        <v>0.192</v>
      </c>
      <c r="H116" s="25">
        <v>0</v>
      </c>
      <c r="I116" s="25">
        <f>ROUND(G116*H116,6)</f>
        <v>0</v>
      </c>
      <c r="L116" s="27">
        <v>0</v>
      </c>
      <c r="M116" s="22">
        <f>ROUND(ROUND(L116,2)*ROUND(G116,3),2)</f>
        <v>0</v>
      </c>
      <c r="N116" s="25" t="s">
        <v>170</v>
      </c>
      <c r="O116">
        <f>(M116*21)/100</f>
        <v>0</v>
      </c>
      <c r="P116" t="s">
        <v>27</v>
      </c>
    </row>
    <row r="117" spans="1:16" ht="12.75" customHeight="1" x14ac:dyDescent="0.2">
      <c r="A117" s="28" t="s">
        <v>57</v>
      </c>
      <c r="E117" s="29" t="s">
        <v>53</v>
      </c>
    </row>
    <row r="118" spans="1:16" ht="12.75" customHeight="1" x14ac:dyDescent="0.2">
      <c r="A118" s="28" t="s">
        <v>59</v>
      </c>
      <c r="E118" s="30" t="s">
        <v>1065</v>
      </c>
    </row>
    <row r="119" spans="1:16" ht="76.5" customHeight="1" x14ac:dyDescent="0.2">
      <c r="E119" s="29" t="s">
        <v>835</v>
      </c>
    </row>
    <row r="120" spans="1:16" ht="12.75" customHeight="1" x14ac:dyDescent="0.2">
      <c r="A120" t="s">
        <v>51</v>
      </c>
      <c r="B120" s="5" t="s">
        <v>145</v>
      </c>
      <c r="C120" s="5" t="s">
        <v>836</v>
      </c>
      <c r="D120" t="s">
        <v>53</v>
      </c>
      <c r="E120" s="24" t="s">
        <v>837</v>
      </c>
      <c r="F120" s="25" t="s">
        <v>148</v>
      </c>
      <c r="G120" s="26">
        <v>3.2</v>
      </c>
      <c r="H120" s="25">
        <v>0</v>
      </c>
      <c r="I120" s="25">
        <f>ROUND(G120*H120,6)</f>
        <v>0</v>
      </c>
      <c r="L120" s="27">
        <v>0</v>
      </c>
      <c r="M120" s="22">
        <f>ROUND(ROUND(L120,2)*ROUND(G120,3),2)</f>
        <v>0</v>
      </c>
      <c r="N120" s="25" t="s">
        <v>170</v>
      </c>
      <c r="O120">
        <f>(M120*21)/100</f>
        <v>0</v>
      </c>
      <c r="P120" t="s">
        <v>27</v>
      </c>
    </row>
    <row r="121" spans="1:16" ht="12.75" customHeight="1" x14ac:dyDescent="0.2">
      <c r="A121" s="28" t="s">
        <v>57</v>
      </c>
      <c r="E121" s="29" t="s">
        <v>53</v>
      </c>
    </row>
    <row r="122" spans="1:16" ht="12.75" customHeight="1" x14ac:dyDescent="0.2">
      <c r="A122" s="28" t="s">
        <v>59</v>
      </c>
      <c r="E122" s="30" t="s">
        <v>1066</v>
      </c>
    </row>
    <row r="123" spans="1:16" ht="51" customHeight="1" x14ac:dyDescent="0.2">
      <c r="E123" s="29" t="s">
        <v>839</v>
      </c>
    </row>
    <row r="124" spans="1:16" ht="12.75" customHeight="1" x14ac:dyDescent="0.2">
      <c r="A124" t="s">
        <v>51</v>
      </c>
      <c r="B124" s="5" t="s">
        <v>150</v>
      </c>
      <c r="C124" s="5" t="s">
        <v>843</v>
      </c>
      <c r="D124" t="s">
        <v>53</v>
      </c>
      <c r="E124" s="24" t="s">
        <v>844</v>
      </c>
      <c r="F124" s="25" t="s">
        <v>128</v>
      </c>
      <c r="G124" s="26">
        <v>0.16</v>
      </c>
      <c r="H124" s="25">
        <v>0</v>
      </c>
      <c r="I124" s="25">
        <f>ROUND(G124*H124,6)</f>
        <v>0</v>
      </c>
      <c r="L124" s="27">
        <v>0</v>
      </c>
      <c r="M124" s="22">
        <f>ROUND(ROUND(L124,2)*ROUND(G124,3),2)</f>
        <v>0</v>
      </c>
      <c r="N124" s="25" t="s">
        <v>170</v>
      </c>
      <c r="O124">
        <f>(M124*21)/100</f>
        <v>0</v>
      </c>
      <c r="P124" t="s">
        <v>27</v>
      </c>
    </row>
    <row r="125" spans="1:16" ht="12.75" customHeight="1" x14ac:dyDescent="0.2">
      <c r="A125" s="28" t="s">
        <v>57</v>
      </c>
      <c r="E125" s="29" t="s">
        <v>53</v>
      </c>
    </row>
    <row r="126" spans="1:16" ht="12.75" customHeight="1" x14ac:dyDescent="0.2">
      <c r="A126" s="28" t="s">
        <v>59</v>
      </c>
      <c r="E126" s="30" t="s">
        <v>1067</v>
      </c>
    </row>
    <row r="127" spans="1:16" ht="114.75" customHeight="1" x14ac:dyDescent="0.2">
      <c r="E127" s="29" t="s">
        <v>846</v>
      </c>
    </row>
    <row r="128" spans="1:16" ht="12.75" customHeight="1" x14ac:dyDescent="0.2">
      <c r="A128" t="s">
        <v>51</v>
      </c>
      <c r="B128" s="5" t="s">
        <v>154</v>
      </c>
      <c r="C128" s="5" t="s">
        <v>712</v>
      </c>
      <c r="D128" t="s">
        <v>53</v>
      </c>
      <c r="E128" s="24" t="s">
        <v>713</v>
      </c>
      <c r="F128" s="25" t="s">
        <v>128</v>
      </c>
      <c r="G128" s="26">
        <v>0.12</v>
      </c>
      <c r="H128" s="25">
        <v>0</v>
      </c>
      <c r="I128" s="25">
        <f>ROUND(G128*H128,6)</f>
        <v>0</v>
      </c>
      <c r="L128" s="27">
        <v>0</v>
      </c>
      <c r="M128" s="22">
        <f>ROUND(ROUND(L128,2)*ROUND(G128,3),2)</f>
        <v>0</v>
      </c>
      <c r="N128" s="25" t="s">
        <v>170</v>
      </c>
      <c r="O128">
        <f>(M128*21)/100</f>
        <v>0</v>
      </c>
      <c r="P128" t="s">
        <v>27</v>
      </c>
    </row>
    <row r="129" spans="1:16" ht="12.75" customHeight="1" x14ac:dyDescent="0.2">
      <c r="A129" s="28" t="s">
        <v>57</v>
      </c>
      <c r="E129" s="29" t="s">
        <v>53</v>
      </c>
    </row>
    <row r="130" spans="1:16" ht="12.75" customHeight="1" x14ac:dyDescent="0.2">
      <c r="A130" s="28" t="s">
        <v>59</v>
      </c>
      <c r="E130" s="30" t="s">
        <v>1068</v>
      </c>
    </row>
    <row r="131" spans="1:16" ht="216.75" customHeight="1" x14ac:dyDescent="0.2">
      <c r="E131" s="29" t="s">
        <v>715</v>
      </c>
    </row>
    <row r="132" spans="1:16" ht="12.75" customHeight="1" x14ac:dyDescent="0.2">
      <c r="A132" t="s">
        <v>51</v>
      </c>
      <c r="B132" s="5" t="s">
        <v>157</v>
      </c>
      <c r="C132" s="5" t="s">
        <v>965</v>
      </c>
      <c r="D132" t="s">
        <v>53</v>
      </c>
      <c r="E132" s="24" t="s">
        <v>966</v>
      </c>
      <c r="F132" s="25" t="s">
        <v>132</v>
      </c>
      <c r="G132" s="26">
        <v>2</v>
      </c>
      <c r="H132" s="25">
        <v>0</v>
      </c>
      <c r="I132" s="25">
        <f>ROUND(G132*H132,6)</f>
        <v>0</v>
      </c>
      <c r="L132" s="27">
        <v>0</v>
      </c>
      <c r="M132" s="22">
        <f>ROUND(ROUND(L132,2)*ROUND(G132,3),2)</f>
        <v>0</v>
      </c>
      <c r="N132" s="25" t="s">
        <v>170</v>
      </c>
      <c r="O132">
        <f>(M132*21)/100</f>
        <v>0</v>
      </c>
      <c r="P132" t="s">
        <v>27</v>
      </c>
    </row>
    <row r="133" spans="1:16" ht="12.75" customHeight="1" x14ac:dyDescent="0.2">
      <c r="A133" s="28" t="s">
        <v>57</v>
      </c>
      <c r="E133" s="29" t="s">
        <v>53</v>
      </c>
    </row>
    <row r="134" spans="1:16" ht="12.75" customHeight="1" x14ac:dyDescent="0.2">
      <c r="A134" s="28" t="s">
        <v>59</v>
      </c>
      <c r="E134" s="30" t="s">
        <v>1069</v>
      </c>
    </row>
    <row r="135" spans="1:16" ht="38.25" customHeight="1" x14ac:dyDescent="0.2">
      <c r="E135" s="29" t="s">
        <v>866</v>
      </c>
    </row>
    <row r="136" spans="1:16" ht="12.75" customHeight="1" x14ac:dyDescent="0.2">
      <c r="A136" t="s">
        <v>51</v>
      </c>
      <c r="B136" s="5" t="s">
        <v>342</v>
      </c>
      <c r="C136" s="5" t="s">
        <v>850</v>
      </c>
      <c r="D136" t="s">
        <v>53</v>
      </c>
      <c r="E136" s="24" t="s">
        <v>851</v>
      </c>
      <c r="F136" s="25" t="s">
        <v>132</v>
      </c>
      <c r="G136" s="26">
        <v>6.4</v>
      </c>
      <c r="H136" s="25">
        <v>0</v>
      </c>
      <c r="I136" s="25">
        <f>ROUND(G136*H136,6)</f>
        <v>0</v>
      </c>
      <c r="L136" s="27">
        <v>0</v>
      </c>
      <c r="M136" s="22">
        <f>ROUND(ROUND(L136,2)*ROUND(G136,3),2)</f>
        <v>0</v>
      </c>
      <c r="N136" s="25" t="s">
        <v>170</v>
      </c>
      <c r="O136">
        <f>(M136*21)/100</f>
        <v>0</v>
      </c>
      <c r="P136" t="s">
        <v>27</v>
      </c>
    </row>
    <row r="137" spans="1:16" ht="12.75" customHeight="1" x14ac:dyDescent="0.2">
      <c r="A137" s="28" t="s">
        <v>57</v>
      </c>
      <c r="E137" s="29" t="s">
        <v>53</v>
      </c>
    </row>
    <row r="138" spans="1:16" ht="12.75" customHeight="1" x14ac:dyDescent="0.2">
      <c r="A138" s="28" t="s">
        <v>59</v>
      </c>
      <c r="E138" s="30" t="s">
        <v>1070</v>
      </c>
    </row>
    <row r="139" spans="1:16" ht="38.25" customHeight="1" x14ac:dyDescent="0.2">
      <c r="E139" s="29" t="s">
        <v>853</v>
      </c>
    </row>
    <row r="140" spans="1:16" ht="12.75" customHeight="1" x14ac:dyDescent="0.2">
      <c r="A140" t="s">
        <v>48</v>
      </c>
      <c r="C140" s="6" t="s">
        <v>81</v>
      </c>
      <c r="E140" s="23" t="s">
        <v>707</v>
      </c>
      <c r="J140" s="22">
        <f>0</f>
        <v>0</v>
      </c>
      <c r="K140" s="22">
        <f>0</f>
        <v>0</v>
      </c>
      <c r="L140" s="22">
        <f>0+L141+L145+L149+L153+L157+L161+L165+L169+L173+L177+L181+L185+L189+L193+L197</f>
        <v>0</v>
      </c>
      <c r="M140" s="22">
        <f>0+M141+M145+M149+M153+M157+M161+M165+M169+M173+M177+M181+M185+M189+M193+M197</f>
        <v>0</v>
      </c>
    </row>
    <row r="141" spans="1:16" ht="12.75" customHeight="1" x14ac:dyDescent="0.2">
      <c r="A141" t="s">
        <v>51</v>
      </c>
      <c r="B141" s="5" t="s">
        <v>345</v>
      </c>
      <c r="C141" s="5" t="s">
        <v>708</v>
      </c>
      <c r="D141" t="s">
        <v>53</v>
      </c>
      <c r="E141" s="24" t="s">
        <v>709</v>
      </c>
      <c r="F141" s="25" t="s">
        <v>128</v>
      </c>
      <c r="G141" s="26">
        <v>43.722000000000001</v>
      </c>
      <c r="H141" s="25">
        <v>0</v>
      </c>
      <c r="I141" s="25">
        <f>ROUND(G141*H141,6)</f>
        <v>0</v>
      </c>
      <c r="L141" s="27">
        <v>0</v>
      </c>
      <c r="M141" s="22">
        <f>ROUND(ROUND(L141,2)*ROUND(G141,3),2)</f>
        <v>0</v>
      </c>
      <c r="N141" s="25" t="s">
        <v>170</v>
      </c>
      <c r="O141">
        <f>(M141*21)/100</f>
        <v>0</v>
      </c>
      <c r="P141" t="s">
        <v>27</v>
      </c>
    </row>
    <row r="142" spans="1:16" ht="12.75" customHeight="1" x14ac:dyDescent="0.2">
      <c r="A142" s="28" t="s">
        <v>57</v>
      </c>
      <c r="E142" s="29" t="s">
        <v>53</v>
      </c>
    </row>
    <row r="143" spans="1:16" ht="12.75" customHeight="1" x14ac:dyDescent="0.2">
      <c r="A143" s="28" t="s">
        <v>59</v>
      </c>
      <c r="E143" s="30" t="s">
        <v>1071</v>
      </c>
    </row>
    <row r="144" spans="1:16" ht="25.5" customHeight="1" x14ac:dyDescent="0.2">
      <c r="E144" s="29" t="s">
        <v>711</v>
      </c>
    </row>
    <row r="145" spans="1:16" ht="12.75" customHeight="1" x14ac:dyDescent="0.2">
      <c r="A145" t="s">
        <v>51</v>
      </c>
      <c r="B145" s="5" t="s">
        <v>348</v>
      </c>
      <c r="C145" s="5" t="s">
        <v>712</v>
      </c>
      <c r="D145" t="s">
        <v>53</v>
      </c>
      <c r="E145" s="24" t="s">
        <v>713</v>
      </c>
      <c r="F145" s="25" t="s">
        <v>128</v>
      </c>
      <c r="G145" s="26">
        <v>1.024</v>
      </c>
      <c r="H145" s="25">
        <v>0</v>
      </c>
      <c r="I145" s="25">
        <f>ROUND(G145*H145,6)</f>
        <v>0</v>
      </c>
      <c r="L145" s="27">
        <v>0</v>
      </c>
      <c r="M145" s="22">
        <f>ROUND(ROUND(L145,2)*ROUND(G145,3),2)</f>
        <v>0</v>
      </c>
      <c r="N145" s="25" t="s">
        <v>170</v>
      </c>
      <c r="O145">
        <f>(M145*21)/100</f>
        <v>0</v>
      </c>
      <c r="P145" t="s">
        <v>27</v>
      </c>
    </row>
    <row r="146" spans="1:16" ht="12.75" customHeight="1" x14ac:dyDescent="0.2">
      <c r="A146" s="28" t="s">
        <v>57</v>
      </c>
      <c r="E146" s="29" t="s">
        <v>53</v>
      </c>
    </row>
    <row r="147" spans="1:16" ht="12.75" customHeight="1" x14ac:dyDescent="0.2">
      <c r="A147" s="28" t="s">
        <v>59</v>
      </c>
      <c r="E147" s="30" t="s">
        <v>1072</v>
      </c>
    </row>
    <row r="148" spans="1:16" ht="216.75" customHeight="1" x14ac:dyDescent="0.2">
      <c r="E148" s="29" t="s">
        <v>715</v>
      </c>
    </row>
    <row r="149" spans="1:16" ht="12.75" customHeight="1" x14ac:dyDescent="0.2">
      <c r="A149" t="s">
        <v>51</v>
      </c>
      <c r="B149" s="5" t="s">
        <v>351</v>
      </c>
      <c r="C149" s="5" t="s">
        <v>716</v>
      </c>
      <c r="D149" t="s">
        <v>53</v>
      </c>
      <c r="E149" s="24" t="s">
        <v>717</v>
      </c>
      <c r="F149" s="25" t="s">
        <v>128</v>
      </c>
      <c r="G149" s="26">
        <v>1.512</v>
      </c>
      <c r="H149" s="25">
        <v>0</v>
      </c>
      <c r="I149" s="25">
        <f>ROUND(G149*H149,6)</f>
        <v>0</v>
      </c>
      <c r="L149" s="27">
        <v>0</v>
      </c>
      <c r="M149" s="22">
        <f>ROUND(ROUND(L149,2)*ROUND(G149,3),2)</f>
        <v>0</v>
      </c>
      <c r="N149" s="25" t="s">
        <v>170</v>
      </c>
      <c r="O149">
        <f>(M149*21)/100</f>
        <v>0</v>
      </c>
      <c r="P149" t="s">
        <v>27</v>
      </c>
    </row>
    <row r="150" spans="1:16" ht="12.75" customHeight="1" x14ac:dyDescent="0.2">
      <c r="A150" s="28" t="s">
        <v>57</v>
      </c>
      <c r="E150" s="29" t="s">
        <v>53</v>
      </c>
    </row>
    <row r="151" spans="1:16" ht="12.75" customHeight="1" x14ac:dyDescent="0.2">
      <c r="A151" s="28" t="s">
        <v>59</v>
      </c>
      <c r="E151" s="30" t="s">
        <v>1073</v>
      </c>
    </row>
    <row r="152" spans="1:16" ht="216.75" customHeight="1" x14ac:dyDescent="0.2">
      <c r="E152" s="29" t="s">
        <v>715</v>
      </c>
    </row>
    <row r="153" spans="1:16" ht="12.75" customHeight="1" x14ac:dyDescent="0.2">
      <c r="A153" t="s">
        <v>51</v>
      </c>
      <c r="B153" s="5" t="s">
        <v>354</v>
      </c>
      <c r="C153" s="5" t="s">
        <v>729</v>
      </c>
      <c r="D153" t="s">
        <v>53</v>
      </c>
      <c r="E153" s="24" t="s">
        <v>730</v>
      </c>
      <c r="F153" s="25" t="s">
        <v>128</v>
      </c>
      <c r="G153" s="26">
        <v>43.177999999999997</v>
      </c>
      <c r="H153" s="25">
        <v>0</v>
      </c>
      <c r="I153" s="25">
        <f>ROUND(G153*H153,6)</f>
        <v>0</v>
      </c>
      <c r="L153" s="27">
        <v>0</v>
      </c>
      <c r="M153" s="22">
        <f>ROUND(ROUND(L153,2)*ROUND(G153,3),2)</f>
        <v>0</v>
      </c>
      <c r="N153" s="25" t="s">
        <v>170</v>
      </c>
      <c r="O153">
        <f>(M153*21)/100</f>
        <v>0</v>
      </c>
      <c r="P153" t="s">
        <v>27</v>
      </c>
    </row>
    <row r="154" spans="1:16" ht="12.75" customHeight="1" x14ac:dyDescent="0.2">
      <c r="A154" s="28" t="s">
        <v>57</v>
      </c>
      <c r="E154" s="29" t="s">
        <v>53</v>
      </c>
    </row>
    <row r="155" spans="1:16" ht="12.75" customHeight="1" x14ac:dyDescent="0.2">
      <c r="A155" s="28" t="s">
        <v>59</v>
      </c>
      <c r="E155" s="30" t="s">
        <v>1074</v>
      </c>
    </row>
    <row r="156" spans="1:16" ht="25.5" customHeight="1" x14ac:dyDescent="0.2">
      <c r="E156" s="29" t="s">
        <v>711</v>
      </c>
    </row>
    <row r="157" spans="1:16" ht="12.75" customHeight="1" x14ac:dyDescent="0.2">
      <c r="A157" t="s">
        <v>51</v>
      </c>
      <c r="B157" s="5" t="s">
        <v>357</v>
      </c>
      <c r="C157" s="5" t="s">
        <v>732</v>
      </c>
      <c r="D157" t="s">
        <v>53</v>
      </c>
      <c r="E157" s="24" t="s">
        <v>733</v>
      </c>
      <c r="F157" s="25" t="s">
        <v>148</v>
      </c>
      <c r="G157" s="26">
        <v>183.05</v>
      </c>
      <c r="H157" s="25">
        <v>0</v>
      </c>
      <c r="I157" s="25">
        <f>ROUND(G157*H157,6)</f>
        <v>0</v>
      </c>
      <c r="L157" s="27">
        <v>0</v>
      </c>
      <c r="M157" s="22">
        <f>ROUND(ROUND(L157,2)*ROUND(G157,3),2)</f>
        <v>0</v>
      </c>
      <c r="N157" s="25" t="s">
        <v>170</v>
      </c>
      <c r="O157">
        <f>(M157*21)/100</f>
        <v>0</v>
      </c>
      <c r="P157" t="s">
        <v>27</v>
      </c>
    </row>
    <row r="158" spans="1:16" ht="12.75" customHeight="1" x14ac:dyDescent="0.2">
      <c r="A158" s="28" t="s">
        <v>57</v>
      </c>
      <c r="E158" s="29" t="s">
        <v>53</v>
      </c>
    </row>
    <row r="159" spans="1:16" ht="12.75" customHeight="1" x14ac:dyDescent="0.2">
      <c r="A159" s="28" t="s">
        <v>59</v>
      </c>
      <c r="E159" s="30" t="s">
        <v>1075</v>
      </c>
    </row>
    <row r="160" spans="1:16" ht="12.75" customHeight="1" x14ac:dyDescent="0.2">
      <c r="E160" s="29" t="s">
        <v>735</v>
      </c>
    </row>
    <row r="161" spans="1:16" ht="12.75" customHeight="1" x14ac:dyDescent="0.2">
      <c r="A161" t="s">
        <v>51</v>
      </c>
      <c r="B161" s="5" t="s">
        <v>360</v>
      </c>
      <c r="C161" s="5" t="s">
        <v>740</v>
      </c>
      <c r="D161" t="s">
        <v>53</v>
      </c>
      <c r="E161" s="24" t="s">
        <v>741</v>
      </c>
      <c r="F161" s="25" t="s">
        <v>132</v>
      </c>
      <c r="G161" s="26">
        <v>140</v>
      </c>
      <c r="H161" s="25">
        <v>0</v>
      </c>
      <c r="I161" s="25">
        <f>ROUND(G161*H161,6)</f>
        <v>0</v>
      </c>
      <c r="L161" s="27">
        <v>0</v>
      </c>
      <c r="M161" s="22">
        <f>ROUND(ROUND(L161,2)*ROUND(G161,3),2)</f>
        <v>0</v>
      </c>
      <c r="N161" s="25" t="s">
        <v>170</v>
      </c>
      <c r="O161">
        <f>(M161*21)/100</f>
        <v>0</v>
      </c>
      <c r="P161" t="s">
        <v>27</v>
      </c>
    </row>
    <row r="162" spans="1:16" ht="12.75" customHeight="1" x14ac:dyDescent="0.2">
      <c r="A162" s="28" t="s">
        <v>57</v>
      </c>
      <c r="E162" s="29" t="s">
        <v>53</v>
      </c>
    </row>
    <row r="163" spans="1:16" ht="12.75" customHeight="1" x14ac:dyDescent="0.2">
      <c r="A163" s="28" t="s">
        <v>59</v>
      </c>
      <c r="E163" s="30" t="s">
        <v>1076</v>
      </c>
    </row>
    <row r="164" spans="1:16" ht="153" customHeight="1" x14ac:dyDescent="0.2">
      <c r="E164" s="29" t="s">
        <v>743</v>
      </c>
    </row>
    <row r="165" spans="1:16" ht="12.75" customHeight="1" x14ac:dyDescent="0.2">
      <c r="A165" t="s">
        <v>51</v>
      </c>
      <c r="B165" s="5" t="s">
        <v>363</v>
      </c>
      <c r="C165" s="5" t="s">
        <v>744</v>
      </c>
      <c r="D165" t="s">
        <v>53</v>
      </c>
      <c r="E165" s="24" t="s">
        <v>745</v>
      </c>
      <c r="F165" s="25" t="s">
        <v>132</v>
      </c>
      <c r="G165" s="26">
        <v>7</v>
      </c>
      <c r="H165" s="25">
        <v>0</v>
      </c>
      <c r="I165" s="25">
        <f>ROUND(G165*H165,6)</f>
        <v>0</v>
      </c>
      <c r="L165" s="27">
        <v>0</v>
      </c>
      <c r="M165" s="22">
        <f>ROUND(ROUND(L165,2)*ROUND(G165,3),2)</f>
        <v>0</v>
      </c>
      <c r="N165" s="25" t="s">
        <v>170</v>
      </c>
      <c r="O165">
        <f>(M165*21)/100</f>
        <v>0</v>
      </c>
      <c r="P165" t="s">
        <v>27</v>
      </c>
    </row>
    <row r="166" spans="1:16" ht="12.75" customHeight="1" x14ac:dyDescent="0.2">
      <c r="A166" s="28" t="s">
        <v>57</v>
      </c>
      <c r="E166" s="29" t="s">
        <v>53</v>
      </c>
    </row>
    <row r="167" spans="1:16" ht="12.75" customHeight="1" x14ac:dyDescent="0.2">
      <c r="A167" s="28" t="s">
        <v>59</v>
      </c>
      <c r="E167" s="30" t="s">
        <v>1077</v>
      </c>
    </row>
    <row r="168" spans="1:16" ht="165.75" customHeight="1" x14ac:dyDescent="0.2">
      <c r="E168" s="29" t="s">
        <v>747</v>
      </c>
    </row>
    <row r="169" spans="1:16" ht="12.75" customHeight="1" x14ac:dyDescent="0.2">
      <c r="A169" t="s">
        <v>51</v>
      </c>
      <c r="B169" s="5" t="s">
        <v>367</v>
      </c>
      <c r="C169" s="5" t="s">
        <v>748</v>
      </c>
      <c r="D169" t="s">
        <v>53</v>
      </c>
      <c r="E169" s="24" t="s">
        <v>749</v>
      </c>
      <c r="F169" s="25" t="s">
        <v>132</v>
      </c>
      <c r="G169" s="26">
        <v>56</v>
      </c>
      <c r="H169" s="25">
        <v>0</v>
      </c>
      <c r="I169" s="25">
        <f>ROUND(G169*H169,6)</f>
        <v>0</v>
      </c>
      <c r="L169" s="27">
        <v>0</v>
      </c>
      <c r="M169" s="22">
        <f>ROUND(ROUND(L169,2)*ROUND(G169,3),2)</f>
        <v>0</v>
      </c>
      <c r="N169" s="25" t="s">
        <v>170</v>
      </c>
      <c r="O169">
        <f>(M169*21)/100</f>
        <v>0</v>
      </c>
      <c r="P169" t="s">
        <v>27</v>
      </c>
    </row>
    <row r="170" spans="1:16" ht="12.75" customHeight="1" x14ac:dyDescent="0.2">
      <c r="A170" s="28" t="s">
        <v>57</v>
      </c>
      <c r="E170" s="29" t="s">
        <v>53</v>
      </c>
    </row>
    <row r="171" spans="1:16" ht="12.75" customHeight="1" x14ac:dyDescent="0.2">
      <c r="A171" s="28" t="s">
        <v>59</v>
      </c>
      <c r="E171" s="30" t="s">
        <v>1078</v>
      </c>
    </row>
    <row r="172" spans="1:16" ht="165.75" customHeight="1" x14ac:dyDescent="0.2">
      <c r="E172" s="29" t="s">
        <v>747</v>
      </c>
    </row>
    <row r="173" spans="1:16" ht="12.75" customHeight="1" x14ac:dyDescent="0.2">
      <c r="A173" t="s">
        <v>51</v>
      </c>
      <c r="B173" s="5" t="s">
        <v>370</v>
      </c>
      <c r="C173" s="5" t="s">
        <v>1079</v>
      </c>
      <c r="D173" t="s">
        <v>53</v>
      </c>
      <c r="E173" s="24" t="s">
        <v>1080</v>
      </c>
      <c r="F173" s="25" t="s">
        <v>132</v>
      </c>
      <c r="G173" s="26">
        <v>7</v>
      </c>
      <c r="H173" s="25">
        <v>0</v>
      </c>
      <c r="I173" s="25">
        <f>ROUND(G173*H173,6)</f>
        <v>0</v>
      </c>
      <c r="L173" s="27">
        <v>0</v>
      </c>
      <c r="M173" s="22">
        <f>ROUND(ROUND(L173,2)*ROUND(G173,3),2)</f>
        <v>0</v>
      </c>
      <c r="N173" s="25" t="s">
        <v>170</v>
      </c>
      <c r="O173">
        <f>(M173*21)/100</f>
        <v>0</v>
      </c>
      <c r="P173" t="s">
        <v>27</v>
      </c>
    </row>
    <row r="174" spans="1:16" ht="12.75" customHeight="1" x14ac:dyDescent="0.2">
      <c r="A174" s="28" t="s">
        <v>57</v>
      </c>
      <c r="E174" s="29" t="s">
        <v>53</v>
      </c>
    </row>
    <row r="175" spans="1:16" ht="12.75" customHeight="1" x14ac:dyDescent="0.2">
      <c r="A175" s="28" t="s">
        <v>59</v>
      </c>
      <c r="E175" s="30" t="s">
        <v>1081</v>
      </c>
    </row>
    <row r="176" spans="1:16" ht="153" customHeight="1" x14ac:dyDescent="0.2">
      <c r="E176" s="29" t="s">
        <v>1082</v>
      </c>
    </row>
    <row r="177" spans="1:16" ht="12.75" customHeight="1" x14ac:dyDescent="0.2">
      <c r="A177" t="s">
        <v>51</v>
      </c>
      <c r="B177" s="5" t="s">
        <v>374</v>
      </c>
      <c r="C177" s="5" t="s">
        <v>755</v>
      </c>
      <c r="D177" t="s">
        <v>53</v>
      </c>
      <c r="E177" s="24" t="s">
        <v>756</v>
      </c>
      <c r="F177" s="25" t="s">
        <v>55</v>
      </c>
      <c r="G177" s="26">
        <v>6</v>
      </c>
      <c r="H177" s="25">
        <v>0</v>
      </c>
      <c r="I177" s="25">
        <f>ROUND(G177*H177,6)</f>
        <v>0</v>
      </c>
      <c r="L177" s="27">
        <v>0</v>
      </c>
      <c r="M177" s="22">
        <f>ROUND(ROUND(L177,2)*ROUND(G177,3),2)</f>
        <v>0</v>
      </c>
      <c r="N177" s="25" t="s">
        <v>170</v>
      </c>
      <c r="O177">
        <f>(M177*21)/100</f>
        <v>0</v>
      </c>
      <c r="P177" t="s">
        <v>27</v>
      </c>
    </row>
    <row r="178" spans="1:16" ht="12.75" customHeight="1" x14ac:dyDescent="0.2">
      <c r="A178" s="28" t="s">
        <v>57</v>
      </c>
      <c r="E178" s="29" t="s">
        <v>53</v>
      </c>
    </row>
    <row r="179" spans="1:16" ht="12.75" customHeight="1" x14ac:dyDescent="0.2">
      <c r="A179" s="28" t="s">
        <v>59</v>
      </c>
      <c r="E179" s="30" t="s">
        <v>1083</v>
      </c>
    </row>
    <row r="180" spans="1:16" ht="76.5" customHeight="1" x14ac:dyDescent="0.2">
      <c r="E180" s="29" t="s">
        <v>754</v>
      </c>
    </row>
    <row r="181" spans="1:16" ht="12.75" customHeight="1" x14ac:dyDescent="0.2">
      <c r="A181" t="s">
        <v>51</v>
      </c>
      <c r="B181" s="5" t="s">
        <v>377</v>
      </c>
      <c r="C181" s="5" t="s">
        <v>1084</v>
      </c>
      <c r="D181" t="s">
        <v>53</v>
      </c>
      <c r="E181" s="24" t="s">
        <v>1085</v>
      </c>
      <c r="F181" s="25" t="s">
        <v>55</v>
      </c>
      <c r="G181" s="26">
        <v>1</v>
      </c>
      <c r="H181" s="25">
        <v>0</v>
      </c>
      <c r="I181" s="25">
        <f>ROUND(G181*H181,6)</f>
        <v>0</v>
      </c>
      <c r="L181" s="27">
        <v>0</v>
      </c>
      <c r="M181" s="22">
        <f>ROUND(ROUND(L181,2)*ROUND(G181,3),2)</f>
        <v>0</v>
      </c>
      <c r="N181" s="25" t="s">
        <v>170</v>
      </c>
      <c r="O181">
        <f>(M181*21)/100</f>
        <v>0</v>
      </c>
      <c r="P181" t="s">
        <v>27</v>
      </c>
    </row>
    <row r="182" spans="1:16" ht="12.75" customHeight="1" x14ac:dyDescent="0.2">
      <c r="A182" s="28" t="s">
        <v>57</v>
      </c>
      <c r="E182" s="29" t="s">
        <v>53</v>
      </c>
    </row>
    <row r="183" spans="1:16" ht="12.75" customHeight="1" x14ac:dyDescent="0.2">
      <c r="A183" s="28" t="s">
        <v>59</v>
      </c>
      <c r="E183" s="30" t="s">
        <v>1086</v>
      </c>
    </row>
    <row r="184" spans="1:16" ht="255" customHeight="1" x14ac:dyDescent="0.2">
      <c r="E184" s="29" t="s">
        <v>1087</v>
      </c>
    </row>
    <row r="185" spans="1:16" ht="12.75" customHeight="1" x14ac:dyDescent="0.2">
      <c r="A185" t="s">
        <v>51</v>
      </c>
      <c r="B185" s="5" t="s">
        <v>380</v>
      </c>
      <c r="C185" s="5" t="s">
        <v>1088</v>
      </c>
      <c r="D185" t="s">
        <v>53</v>
      </c>
      <c r="E185" s="24" t="s">
        <v>1089</v>
      </c>
      <c r="F185" s="25" t="s">
        <v>132</v>
      </c>
      <c r="G185" s="26">
        <v>1.2</v>
      </c>
      <c r="H185" s="25">
        <v>0</v>
      </c>
      <c r="I185" s="25">
        <f>ROUND(G185*H185,6)</f>
        <v>0</v>
      </c>
      <c r="L185" s="27">
        <v>0</v>
      </c>
      <c r="M185" s="22">
        <f>ROUND(ROUND(L185,2)*ROUND(G185,3),2)</f>
        <v>0</v>
      </c>
      <c r="N185" s="25" t="s">
        <v>170</v>
      </c>
      <c r="O185">
        <f>(M185*21)/100</f>
        <v>0</v>
      </c>
      <c r="P185" t="s">
        <v>27</v>
      </c>
    </row>
    <row r="186" spans="1:16" ht="12.75" customHeight="1" x14ac:dyDescent="0.2">
      <c r="A186" s="28" t="s">
        <v>57</v>
      </c>
      <c r="E186" s="29" t="s">
        <v>53</v>
      </c>
    </row>
    <row r="187" spans="1:16" ht="12.75" customHeight="1" x14ac:dyDescent="0.2">
      <c r="A187" s="28" t="s">
        <v>59</v>
      </c>
      <c r="E187" s="30" t="s">
        <v>1090</v>
      </c>
    </row>
    <row r="188" spans="1:16" ht="89.25" customHeight="1" x14ac:dyDescent="0.2">
      <c r="E188" s="29" t="s">
        <v>761</v>
      </c>
    </row>
    <row r="189" spans="1:16" ht="12.75" customHeight="1" x14ac:dyDescent="0.2">
      <c r="A189" t="s">
        <v>51</v>
      </c>
      <c r="B189" s="5" t="s">
        <v>383</v>
      </c>
      <c r="C189" s="5" t="s">
        <v>1091</v>
      </c>
      <c r="D189" t="s">
        <v>53</v>
      </c>
      <c r="E189" s="24" t="s">
        <v>1092</v>
      </c>
      <c r="F189" s="25" t="s">
        <v>55</v>
      </c>
      <c r="G189" s="26">
        <v>2</v>
      </c>
      <c r="H189" s="25">
        <v>0</v>
      </c>
      <c r="I189" s="25">
        <f>ROUND(G189*H189,6)</f>
        <v>0</v>
      </c>
      <c r="L189" s="27">
        <v>0</v>
      </c>
      <c r="M189" s="22">
        <f>ROUND(ROUND(L189,2)*ROUND(G189,3),2)</f>
        <v>0</v>
      </c>
      <c r="N189" s="25" t="s">
        <v>170</v>
      </c>
      <c r="O189">
        <f>(M189*21)/100</f>
        <v>0</v>
      </c>
      <c r="P189" t="s">
        <v>27</v>
      </c>
    </row>
    <row r="190" spans="1:16" ht="12.75" customHeight="1" x14ac:dyDescent="0.2">
      <c r="A190" s="28" t="s">
        <v>57</v>
      </c>
      <c r="E190" s="29" t="s">
        <v>53</v>
      </c>
    </row>
    <row r="191" spans="1:16" ht="12.75" customHeight="1" x14ac:dyDescent="0.2">
      <c r="A191" s="28" t="s">
        <v>59</v>
      </c>
      <c r="E191" s="30" t="s">
        <v>1093</v>
      </c>
    </row>
    <row r="192" spans="1:16" ht="89.25" customHeight="1" x14ac:dyDescent="0.2">
      <c r="E192" s="29" t="s">
        <v>1094</v>
      </c>
    </row>
    <row r="193" spans="1:16" ht="12.75" customHeight="1" x14ac:dyDescent="0.2">
      <c r="A193" t="s">
        <v>51</v>
      </c>
      <c r="B193" s="5" t="s">
        <v>386</v>
      </c>
      <c r="C193" s="5" t="s">
        <v>770</v>
      </c>
      <c r="D193" t="s">
        <v>53</v>
      </c>
      <c r="E193" s="24" t="s">
        <v>771</v>
      </c>
      <c r="F193" s="25" t="s">
        <v>128</v>
      </c>
      <c r="G193" s="26">
        <v>1.76</v>
      </c>
      <c r="H193" s="25">
        <v>0</v>
      </c>
      <c r="I193" s="25">
        <f>ROUND(G193*H193,6)</f>
        <v>0</v>
      </c>
      <c r="L193" s="27">
        <v>0</v>
      </c>
      <c r="M193" s="22">
        <f>ROUND(ROUND(L193,2)*ROUND(G193,3),2)</f>
        <v>0</v>
      </c>
      <c r="N193" s="25" t="s">
        <v>170</v>
      </c>
      <c r="O193">
        <f>(M193*21)/100</f>
        <v>0</v>
      </c>
      <c r="P193" t="s">
        <v>27</v>
      </c>
    </row>
    <row r="194" spans="1:16" ht="12.75" customHeight="1" x14ac:dyDescent="0.2">
      <c r="A194" s="28" t="s">
        <v>57</v>
      </c>
      <c r="E194" s="29" t="s">
        <v>53</v>
      </c>
    </row>
    <row r="195" spans="1:16" ht="12.75" customHeight="1" x14ac:dyDescent="0.2">
      <c r="A195" s="28" t="s">
        <v>59</v>
      </c>
      <c r="E195" s="30" t="s">
        <v>1095</v>
      </c>
    </row>
    <row r="196" spans="1:16" ht="102" customHeight="1" x14ac:dyDescent="0.2">
      <c r="E196" s="29" t="s">
        <v>773</v>
      </c>
    </row>
    <row r="197" spans="1:16" ht="12.75" customHeight="1" x14ac:dyDescent="0.2">
      <c r="A197" t="s">
        <v>51</v>
      </c>
      <c r="B197" s="5" t="s">
        <v>386</v>
      </c>
      <c r="C197" s="5" t="s">
        <v>1096</v>
      </c>
      <c r="D197" t="s">
        <v>53</v>
      </c>
      <c r="E197" s="24" t="s">
        <v>1097</v>
      </c>
      <c r="F197" s="25" t="s">
        <v>55</v>
      </c>
      <c r="G197" s="26">
        <v>1</v>
      </c>
      <c r="H197" s="25">
        <v>0</v>
      </c>
      <c r="I197" s="25">
        <f>ROUND(G197*H197,6)</f>
        <v>0</v>
      </c>
      <c r="L197" s="27">
        <v>0</v>
      </c>
      <c r="M197" s="22">
        <f>ROUND(ROUND(L197,2)*ROUND(G197,3),2)</f>
        <v>0</v>
      </c>
      <c r="N197" s="25" t="s">
        <v>172</v>
      </c>
      <c r="O197">
        <f>(M197*21)/100</f>
        <v>0</v>
      </c>
      <c r="P197" t="s">
        <v>27</v>
      </c>
    </row>
    <row r="198" spans="1:16" ht="12.75" customHeight="1" x14ac:dyDescent="0.2">
      <c r="A198" s="28" t="s">
        <v>57</v>
      </c>
      <c r="E198" s="29" t="s">
        <v>53</v>
      </c>
    </row>
    <row r="199" spans="1:16" ht="12.75" customHeight="1" x14ac:dyDescent="0.2">
      <c r="A199" s="28" t="s">
        <v>59</v>
      </c>
      <c r="E199" s="30" t="s">
        <v>1098</v>
      </c>
    </row>
    <row r="200" spans="1:16" ht="12.75" customHeight="1" x14ac:dyDescent="0.2">
      <c r="E200" s="29" t="s">
        <v>1099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03"/>
  <sheetViews>
    <sheetView workbookViewId="0">
      <pane ySplit="7" topLeftCell="A8" activePane="bottomLeft" state="frozen"/>
      <selection pane="bottomLeft" activeCell="A8" sqref="A8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14" width="16.7109375" customWidth="1"/>
    <col min="15" max="17" width="9.140625" hidden="1" customWidth="1"/>
    <col min="19" max="19" width="30.7109375" customWidth="1"/>
  </cols>
  <sheetData>
    <row r="1" spans="1:20" ht="24.95" customHeight="1" x14ac:dyDescent="0.2">
      <c r="A1" s="11" t="s">
        <v>18</v>
      </c>
      <c r="B1" s="2"/>
      <c r="C1" s="34"/>
      <c r="D1" s="2"/>
      <c r="E1" s="33" t="s">
        <v>21</v>
      </c>
      <c r="F1" s="2"/>
      <c r="G1" s="2"/>
      <c r="H1" s="2"/>
      <c r="I1" s="2"/>
      <c r="J1" s="2"/>
      <c r="K1" s="2"/>
      <c r="L1" s="2"/>
      <c r="M1" s="2"/>
      <c r="N1" s="2"/>
      <c r="P1" t="s">
        <v>26</v>
      </c>
    </row>
    <row r="2" spans="1:20" ht="20.100000000000001" customHeight="1" x14ac:dyDescent="0.2">
      <c r="A2" s="11"/>
      <c r="B2" s="2"/>
      <c r="C2" s="34"/>
      <c r="D2" s="2"/>
      <c r="E2" s="34"/>
      <c r="F2" s="2"/>
      <c r="G2" s="2"/>
      <c r="H2" s="2"/>
      <c r="I2" s="2"/>
      <c r="J2" s="2"/>
      <c r="K2" s="2"/>
      <c r="L2" s="13"/>
      <c r="M2" s="13"/>
      <c r="N2" s="2"/>
      <c r="P2" t="s">
        <v>26</v>
      </c>
    </row>
    <row r="3" spans="1:20" ht="15" customHeight="1" x14ac:dyDescent="0.25">
      <c r="A3" s="11" t="s">
        <v>19</v>
      </c>
      <c r="B3" s="15" t="s">
        <v>22</v>
      </c>
      <c r="C3" s="35" t="s">
        <v>2</v>
      </c>
      <c r="D3" s="32"/>
      <c r="E3" s="15" t="s">
        <v>3</v>
      </c>
      <c r="L3" s="12" t="s">
        <v>1100</v>
      </c>
      <c r="M3" s="31">
        <f>Rekapitulace!C23</f>
        <v>0</v>
      </c>
      <c r="N3" s="14" t="s">
        <v>15</v>
      </c>
      <c r="O3" t="s">
        <v>23</v>
      </c>
      <c r="P3" t="s">
        <v>27</v>
      </c>
    </row>
    <row r="4" spans="1:20" ht="15" customHeight="1" x14ac:dyDescent="0.25">
      <c r="A4" s="17" t="s">
        <v>20</v>
      </c>
      <c r="B4" s="18" t="s">
        <v>28</v>
      </c>
      <c r="C4" s="35" t="s">
        <v>1100</v>
      </c>
      <c r="D4" s="32"/>
      <c r="E4" s="18" t="s">
        <v>1101</v>
      </c>
      <c r="O4" t="s">
        <v>24</v>
      </c>
      <c r="P4" t="s">
        <v>27</v>
      </c>
    </row>
    <row r="5" spans="1:20" ht="12.75" customHeight="1" x14ac:dyDescent="0.2">
      <c r="A5" s="36" t="s">
        <v>29</v>
      </c>
      <c r="B5" s="36" t="s">
        <v>30</v>
      </c>
      <c r="C5" s="36" t="s">
        <v>31</v>
      </c>
      <c r="D5" s="36" t="s">
        <v>32</v>
      </c>
      <c r="E5" s="36" t="s">
        <v>33</v>
      </c>
      <c r="F5" s="36" t="s">
        <v>34</v>
      </c>
      <c r="G5" s="36" t="s">
        <v>35</v>
      </c>
      <c r="H5" s="36" t="s">
        <v>36</v>
      </c>
      <c r="I5" s="36" t="s">
        <v>37</v>
      </c>
      <c r="J5" s="36" t="s">
        <v>38</v>
      </c>
      <c r="K5" s="36"/>
      <c r="L5" s="36"/>
      <c r="M5" s="36"/>
      <c r="N5" s="36" t="s">
        <v>43</v>
      </c>
      <c r="O5" t="s">
        <v>25</v>
      </c>
      <c r="P5" t="s">
        <v>27</v>
      </c>
    </row>
    <row r="6" spans="1:20" ht="12.75" customHeight="1" x14ac:dyDescent="0.2">
      <c r="A6" s="36"/>
      <c r="B6" s="36"/>
      <c r="C6" s="36"/>
      <c r="D6" s="36"/>
      <c r="E6" s="36"/>
      <c r="F6" s="36"/>
      <c r="G6" s="36"/>
      <c r="H6" s="36"/>
      <c r="I6" s="36"/>
      <c r="J6" s="36" t="s">
        <v>39</v>
      </c>
      <c r="K6" s="36"/>
      <c r="L6" s="36" t="s">
        <v>40</v>
      </c>
      <c r="M6" s="36"/>
      <c r="N6" s="36"/>
    </row>
    <row r="7" spans="1:20" ht="12.75" customHeight="1" x14ac:dyDescent="0.2">
      <c r="A7" s="36"/>
      <c r="B7" s="36"/>
      <c r="C7" s="36"/>
      <c r="D7" s="36"/>
      <c r="E7" s="36"/>
      <c r="F7" s="36"/>
      <c r="G7" s="36"/>
      <c r="H7" s="36"/>
      <c r="I7" s="36"/>
      <c r="J7" s="16" t="s">
        <v>41</v>
      </c>
      <c r="K7" s="16" t="s">
        <v>42</v>
      </c>
      <c r="L7" s="16" t="s">
        <v>41</v>
      </c>
      <c r="M7" s="16" t="s">
        <v>42</v>
      </c>
      <c r="N7" s="36"/>
      <c r="S7" t="s">
        <v>44</v>
      </c>
      <c r="T7">
        <f>COUNTIFS(L8:L200,"=0",A8:A200,"P")+COUNTIFS(L8:L200,"",A8:A200,"P")+SUM(Q8:Q200)</f>
        <v>47</v>
      </c>
    </row>
    <row r="8" spans="1:20" ht="12.75" customHeight="1" x14ac:dyDescent="0.2">
      <c r="A8" t="s">
        <v>45</v>
      </c>
      <c r="C8" s="19" t="s">
        <v>1104</v>
      </c>
      <c r="E8" s="21" t="s">
        <v>1105</v>
      </c>
      <c r="J8" s="20">
        <f>0+J9+J26+J59+J68+J137+J146+J171</f>
        <v>0</v>
      </c>
      <c r="K8" s="20">
        <f>0+K9+K26+K59+K68+K137+K146+K171</f>
        <v>0</v>
      </c>
      <c r="L8" s="20">
        <f>0+L9+L26+L59+L68+L137+L146+L171</f>
        <v>0</v>
      </c>
      <c r="M8" s="20">
        <f>0+M9+M26+M59+M68+M137+M146+M171</f>
        <v>0</v>
      </c>
    </row>
    <row r="9" spans="1:20" ht="12.75" customHeight="1" x14ac:dyDescent="0.2">
      <c r="A9" t="s">
        <v>48</v>
      </c>
      <c r="C9" s="6" t="s">
        <v>458</v>
      </c>
      <c r="E9" s="23" t="s">
        <v>459</v>
      </c>
      <c r="J9" s="22">
        <f>0</f>
        <v>0</v>
      </c>
      <c r="K9" s="22">
        <f>0</f>
        <v>0</v>
      </c>
      <c r="L9" s="22">
        <f>0+L10+L14+L18+L22</f>
        <v>0</v>
      </c>
      <c r="M9" s="22">
        <f>0+M10+M14+M18+M22</f>
        <v>0</v>
      </c>
    </row>
    <row r="10" spans="1:20" ht="12.75" customHeight="1" x14ac:dyDescent="0.2">
      <c r="A10" t="s">
        <v>51</v>
      </c>
      <c r="B10" s="5" t="s">
        <v>49</v>
      </c>
      <c r="C10" s="5" t="s">
        <v>626</v>
      </c>
      <c r="D10" t="s">
        <v>53</v>
      </c>
      <c r="E10" s="24" t="s">
        <v>627</v>
      </c>
      <c r="F10" s="25" t="s">
        <v>55</v>
      </c>
      <c r="G10" s="26">
        <v>15</v>
      </c>
      <c r="H10" s="25">
        <v>0</v>
      </c>
      <c r="I10" s="25">
        <f>ROUND(G10*H10,6)</f>
        <v>0</v>
      </c>
      <c r="L10" s="27">
        <v>0</v>
      </c>
      <c r="M10" s="22">
        <f>ROUND(ROUND(L10,2)*ROUND(G10,3),2)</f>
        <v>0</v>
      </c>
      <c r="N10" s="25" t="s">
        <v>172</v>
      </c>
      <c r="O10">
        <f>(M10*21)/100</f>
        <v>0</v>
      </c>
      <c r="P10" t="s">
        <v>27</v>
      </c>
    </row>
    <row r="11" spans="1:20" ht="12.75" customHeight="1" x14ac:dyDescent="0.2">
      <c r="A11" s="28" t="s">
        <v>57</v>
      </c>
      <c r="E11" s="29" t="s">
        <v>628</v>
      </c>
    </row>
    <row r="12" spans="1:20" ht="12.75" customHeight="1" x14ac:dyDescent="0.2">
      <c r="A12" s="28" t="s">
        <v>59</v>
      </c>
      <c r="E12" s="30" t="s">
        <v>1106</v>
      </c>
    </row>
    <row r="13" spans="1:20" ht="12.75" customHeight="1" x14ac:dyDescent="0.2">
      <c r="E13" s="29" t="s">
        <v>478</v>
      </c>
    </row>
    <row r="14" spans="1:20" ht="12.75" customHeight="1" x14ac:dyDescent="0.2">
      <c r="A14" t="s">
        <v>51</v>
      </c>
      <c r="B14" s="5" t="s">
        <v>27</v>
      </c>
      <c r="C14" s="5" t="s">
        <v>460</v>
      </c>
      <c r="D14" t="s">
        <v>53</v>
      </c>
      <c r="E14" s="24" t="s">
        <v>461</v>
      </c>
      <c r="F14" s="25" t="s">
        <v>462</v>
      </c>
      <c r="G14" s="26">
        <v>1</v>
      </c>
      <c r="H14" s="25">
        <v>0</v>
      </c>
      <c r="I14" s="25">
        <f>ROUND(G14*H14,6)</f>
        <v>0</v>
      </c>
      <c r="L14" s="27">
        <v>0</v>
      </c>
      <c r="M14" s="22">
        <f>ROUND(ROUND(L14,2)*ROUND(G14,3),2)</f>
        <v>0</v>
      </c>
      <c r="N14" s="25" t="s">
        <v>172</v>
      </c>
      <c r="O14">
        <f>(M14*21)/100</f>
        <v>0</v>
      </c>
      <c r="P14" t="s">
        <v>27</v>
      </c>
    </row>
    <row r="15" spans="1:20" ht="12.75" customHeight="1" x14ac:dyDescent="0.2">
      <c r="A15" s="28" t="s">
        <v>57</v>
      </c>
      <c r="E15" s="29" t="s">
        <v>53</v>
      </c>
    </row>
    <row r="16" spans="1:20" ht="12.75" customHeight="1" x14ac:dyDescent="0.2">
      <c r="A16" s="28" t="s">
        <v>59</v>
      </c>
      <c r="E16" s="30" t="s">
        <v>477</v>
      </c>
    </row>
    <row r="17" spans="1:16" ht="12.75" customHeight="1" x14ac:dyDescent="0.2">
      <c r="E17" s="29" t="s">
        <v>463</v>
      </c>
    </row>
    <row r="18" spans="1:16" ht="12.75" customHeight="1" x14ac:dyDescent="0.2">
      <c r="A18" t="s">
        <v>51</v>
      </c>
      <c r="B18" s="5" t="s">
        <v>26</v>
      </c>
      <c r="C18" s="5" t="s">
        <v>630</v>
      </c>
      <c r="D18" t="s">
        <v>53</v>
      </c>
      <c r="E18" s="24" t="s">
        <v>631</v>
      </c>
      <c r="F18" s="25" t="s">
        <v>55</v>
      </c>
      <c r="G18" s="26">
        <v>3</v>
      </c>
      <c r="H18" s="25">
        <v>0</v>
      </c>
      <c r="I18" s="25">
        <f>ROUND(G18*H18,6)</f>
        <v>0</v>
      </c>
      <c r="L18" s="27">
        <v>0</v>
      </c>
      <c r="M18" s="22">
        <f>ROUND(ROUND(L18,2)*ROUND(G18,3),2)</f>
        <v>0</v>
      </c>
      <c r="N18" s="25" t="s">
        <v>172</v>
      </c>
      <c r="O18">
        <f>(M18*21)/100</f>
        <v>0</v>
      </c>
      <c r="P18" t="s">
        <v>27</v>
      </c>
    </row>
    <row r="19" spans="1:16" ht="12.75" customHeight="1" x14ac:dyDescent="0.2">
      <c r="A19" s="28" t="s">
        <v>57</v>
      </c>
      <c r="E19" s="29" t="s">
        <v>632</v>
      </c>
    </row>
    <row r="20" spans="1:16" ht="12.75" customHeight="1" x14ac:dyDescent="0.2">
      <c r="A20" s="28" t="s">
        <v>59</v>
      </c>
      <c r="E20" s="30" t="s">
        <v>910</v>
      </c>
    </row>
    <row r="21" spans="1:16" ht="12.75" customHeight="1" x14ac:dyDescent="0.2">
      <c r="E21" s="29" t="s">
        <v>473</v>
      </c>
    </row>
    <row r="22" spans="1:16" ht="12.75" customHeight="1" x14ac:dyDescent="0.2">
      <c r="A22" t="s">
        <v>51</v>
      </c>
      <c r="B22" s="5" t="s">
        <v>68</v>
      </c>
      <c r="C22" s="5" t="s">
        <v>1107</v>
      </c>
      <c r="D22" t="s">
        <v>53</v>
      </c>
      <c r="E22" s="24" t="s">
        <v>1108</v>
      </c>
      <c r="F22" s="25" t="s">
        <v>102</v>
      </c>
      <c r="G22" s="26">
        <v>160</v>
      </c>
      <c r="H22" s="25">
        <v>0</v>
      </c>
      <c r="I22" s="25">
        <f>ROUND(G22*H22,6)</f>
        <v>0</v>
      </c>
      <c r="L22" s="27">
        <v>0</v>
      </c>
      <c r="M22" s="22">
        <f>ROUND(ROUND(L22,2)*ROUND(G22,3),2)</f>
        <v>0</v>
      </c>
      <c r="N22" s="25" t="s">
        <v>172</v>
      </c>
      <c r="O22">
        <f>(M22*21)/100</f>
        <v>0</v>
      </c>
      <c r="P22" t="s">
        <v>27</v>
      </c>
    </row>
    <row r="23" spans="1:16" ht="12.75" customHeight="1" x14ac:dyDescent="0.2">
      <c r="A23" s="28" t="s">
        <v>57</v>
      </c>
      <c r="E23" s="29" t="s">
        <v>1109</v>
      </c>
    </row>
    <row r="24" spans="1:16" ht="12.75" customHeight="1" x14ac:dyDescent="0.2">
      <c r="A24" s="28" t="s">
        <v>59</v>
      </c>
      <c r="E24" s="30" t="s">
        <v>1110</v>
      </c>
    </row>
    <row r="25" spans="1:16" ht="12.75" customHeight="1" x14ac:dyDescent="0.2">
      <c r="E25" s="29" t="s">
        <v>1111</v>
      </c>
    </row>
    <row r="26" spans="1:16" ht="12.75" customHeight="1" x14ac:dyDescent="0.2">
      <c r="A26" t="s">
        <v>48</v>
      </c>
      <c r="C26" s="6" t="s">
        <v>49</v>
      </c>
      <c r="E26" s="23" t="s">
        <v>124</v>
      </c>
      <c r="J26" s="22">
        <f>0</f>
        <v>0</v>
      </c>
      <c r="K26" s="22">
        <f>0</f>
        <v>0</v>
      </c>
      <c r="L26" s="22">
        <f>0+L27+L31+L35+L39+L43+L47+L51+L55</f>
        <v>0</v>
      </c>
      <c r="M26" s="22">
        <f>0+M27+M31+M35+M39+M43+M47+M51+M55</f>
        <v>0</v>
      </c>
    </row>
    <row r="27" spans="1:16" ht="12.75" customHeight="1" x14ac:dyDescent="0.2">
      <c r="A27" t="s">
        <v>51</v>
      </c>
      <c r="B27" s="5" t="s">
        <v>71</v>
      </c>
      <c r="C27" s="5" t="s">
        <v>637</v>
      </c>
      <c r="D27" t="s">
        <v>53</v>
      </c>
      <c r="E27" s="24" t="s">
        <v>638</v>
      </c>
      <c r="F27" s="25" t="s">
        <v>128</v>
      </c>
      <c r="G27" s="26">
        <v>478.238</v>
      </c>
      <c r="H27" s="25">
        <v>0</v>
      </c>
      <c r="I27" s="25">
        <f>ROUND(G27*H27,6)</f>
        <v>0</v>
      </c>
      <c r="L27" s="27">
        <v>0</v>
      </c>
      <c r="M27" s="22">
        <f>ROUND(ROUND(L27,2)*ROUND(G27,3),2)</f>
        <v>0</v>
      </c>
      <c r="N27" s="25" t="s">
        <v>170</v>
      </c>
      <c r="O27">
        <f>(M27*21)/100</f>
        <v>0</v>
      </c>
      <c r="P27" t="s">
        <v>27</v>
      </c>
    </row>
    <row r="28" spans="1:16" ht="12.75" customHeight="1" x14ac:dyDescent="0.2">
      <c r="A28" s="28" t="s">
        <v>57</v>
      </c>
      <c r="E28" s="29" t="s">
        <v>53</v>
      </c>
    </row>
    <row r="29" spans="1:16" ht="12.75" customHeight="1" x14ac:dyDescent="0.2">
      <c r="A29" s="28" t="s">
        <v>59</v>
      </c>
      <c r="E29" s="30" t="s">
        <v>1112</v>
      </c>
    </row>
    <row r="30" spans="1:16" ht="293.25" customHeight="1" x14ac:dyDescent="0.2">
      <c r="E30" s="29" t="s">
        <v>640</v>
      </c>
    </row>
    <row r="31" spans="1:16" ht="12.75" customHeight="1" x14ac:dyDescent="0.2">
      <c r="A31" t="s">
        <v>51</v>
      </c>
      <c r="B31" s="5" t="s">
        <v>75</v>
      </c>
      <c r="C31" s="5" t="s">
        <v>641</v>
      </c>
      <c r="D31" t="s">
        <v>53</v>
      </c>
      <c r="E31" s="24" t="s">
        <v>642</v>
      </c>
      <c r="F31" s="25" t="s">
        <v>128</v>
      </c>
      <c r="G31" s="26">
        <v>159.41300000000001</v>
      </c>
      <c r="H31" s="25">
        <v>0</v>
      </c>
      <c r="I31" s="25">
        <f>ROUND(G31*H31,6)</f>
        <v>0</v>
      </c>
      <c r="L31" s="27">
        <v>0</v>
      </c>
      <c r="M31" s="22">
        <f>ROUND(ROUND(L31,2)*ROUND(G31,3),2)</f>
        <v>0</v>
      </c>
      <c r="N31" s="25" t="s">
        <v>170</v>
      </c>
      <c r="O31">
        <f>(M31*21)/100</f>
        <v>0</v>
      </c>
      <c r="P31" t="s">
        <v>27</v>
      </c>
    </row>
    <row r="32" spans="1:16" ht="12.75" customHeight="1" x14ac:dyDescent="0.2">
      <c r="A32" s="28" t="s">
        <v>57</v>
      </c>
      <c r="E32" s="29" t="s">
        <v>53</v>
      </c>
    </row>
    <row r="33" spans="1:16" ht="12.75" customHeight="1" x14ac:dyDescent="0.2">
      <c r="A33" s="28" t="s">
        <v>59</v>
      </c>
      <c r="E33" s="30" t="s">
        <v>1113</v>
      </c>
    </row>
    <row r="34" spans="1:16" ht="293.25" customHeight="1" x14ac:dyDescent="0.2">
      <c r="E34" s="29" t="s">
        <v>644</v>
      </c>
    </row>
    <row r="35" spans="1:16" ht="12.75" customHeight="1" x14ac:dyDescent="0.2">
      <c r="A35" t="s">
        <v>51</v>
      </c>
      <c r="B35" s="5" t="s">
        <v>78</v>
      </c>
      <c r="C35" s="5" t="s">
        <v>664</v>
      </c>
      <c r="D35" t="s">
        <v>53</v>
      </c>
      <c r="E35" s="24" t="s">
        <v>665</v>
      </c>
      <c r="F35" s="25" t="s">
        <v>148</v>
      </c>
      <c r="G35" s="26">
        <v>753.7</v>
      </c>
      <c r="H35" s="25">
        <v>0</v>
      </c>
      <c r="I35" s="25">
        <f>ROUND(G35*H35,6)</f>
        <v>0</v>
      </c>
      <c r="L35" s="27">
        <v>0</v>
      </c>
      <c r="M35" s="22">
        <f>ROUND(ROUND(L35,2)*ROUND(G35,3),2)</f>
        <v>0</v>
      </c>
      <c r="N35" s="25" t="s">
        <v>170</v>
      </c>
      <c r="O35">
        <f>(M35*21)/100</f>
        <v>0</v>
      </c>
      <c r="P35" t="s">
        <v>27</v>
      </c>
    </row>
    <row r="36" spans="1:16" ht="12.75" customHeight="1" x14ac:dyDescent="0.2">
      <c r="A36" s="28" t="s">
        <v>57</v>
      </c>
      <c r="E36" s="29" t="s">
        <v>53</v>
      </c>
    </row>
    <row r="37" spans="1:16" ht="12.75" customHeight="1" x14ac:dyDescent="0.2">
      <c r="A37" s="28" t="s">
        <v>59</v>
      </c>
      <c r="E37" s="30" t="s">
        <v>1114</v>
      </c>
    </row>
    <row r="38" spans="1:16" ht="12.75" customHeight="1" x14ac:dyDescent="0.2">
      <c r="E38" s="29" t="s">
        <v>667</v>
      </c>
    </row>
    <row r="39" spans="1:16" ht="12.75" customHeight="1" x14ac:dyDescent="0.2">
      <c r="A39" t="s">
        <v>51</v>
      </c>
      <c r="B39" s="5" t="s">
        <v>81</v>
      </c>
      <c r="C39" s="5" t="s">
        <v>668</v>
      </c>
      <c r="D39" t="s">
        <v>53</v>
      </c>
      <c r="E39" s="24" t="s">
        <v>669</v>
      </c>
      <c r="F39" s="25" t="s">
        <v>148</v>
      </c>
      <c r="G39" s="26">
        <v>400</v>
      </c>
      <c r="H39" s="25">
        <v>0</v>
      </c>
      <c r="I39" s="25">
        <f>ROUND(G39*H39,6)</f>
        <v>0</v>
      </c>
      <c r="L39" s="27">
        <v>0</v>
      </c>
      <c r="M39" s="22">
        <f>ROUND(ROUND(L39,2)*ROUND(G39,3),2)</f>
        <v>0</v>
      </c>
      <c r="N39" s="25" t="s">
        <v>170</v>
      </c>
      <c r="O39">
        <f>(M39*21)/100</f>
        <v>0</v>
      </c>
      <c r="P39" t="s">
        <v>27</v>
      </c>
    </row>
    <row r="40" spans="1:16" ht="12.75" customHeight="1" x14ac:dyDescent="0.2">
      <c r="A40" s="28" t="s">
        <v>57</v>
      </c>
      <c r="E40" s="29" t="s">
        <v>53</v>
      </c>
    </row>
    <row r="41" spans="1:16" ht="12.75" customHeight="1" x14ac:dyDescent="0.2">
      <c r="A41" s="28" t="s">
        <v>59</v>
      </c>
      <c r="E41" s="30" t="s">
        <v>1115</v>
      </c>
    </row>
    <row r="42" spans="1:16" ht="38.25" customHeight="1" x14ac:dyDescent="0.2">
      <c r="E42" s="29" t="s">
        <v>671</v>
      </c>
    </row>
    <row r="43" spans="1:16" ht="12.75" customHeight="1" x14ac:dyDescent="0.2">
      <c r="A43" t="s">
        <v>51</v>
      </c>
      <c r="B43" s="5" t="s">
        <v>84</v>
      </c>
      <c r="C43" s="5" t="s">
        <v>672</v>
      </c>
      <c r="D43" t="s">
        <v>53</v>
      </c>
      <c r="E43" s="24" t="s">
        <v>673</v>
      </c>
      <c r="F43" s="25" t="s">
        <v>148</v>
      </c>
      <c r="G43" s="26">
        <v>400</v>
      </c>
      <c r="H43" s="25">
        <v>0</v>
      </c>
      <c r="I43" s="25">
        <f>ROUND(G43*H43,6)</f>
        <v>0</v>
      </c>
      <c r="L43" s="27">
        <v>0</v>
      </c>
      <c r="M43" s="22">
        <f>ROUND(ROUND(L43,2)*ROUND(G43,3),2)</f>
        <v>0</v>
      </c>
      <c r="N43" s="25" t="s">
        <v>170</v>
      </c>
      <c r="O43">
        <f>(M43*21)/100</f>
        <v>0</v>
      </c>
      <c r="P43" t="s">
        <v>27</v>
      </c>
    </row>
    <row r="44" spans="1:16" ht="12.75" customHeight="1" x14ac:dyDescent="0.2">
      <c r="A44" s="28" t="s">
        <v>57</v>
      </c>
      <c r="E44" s="29" t="s">
        <v>53</v>
      </c>
    </row>
    <row r="45" spans="1:16" ht="12.75" customHeight="1" x14ac:dyDescent="0.2">
      <c r="A45" s="28" t="s">
        <v>59</v>
      </c>
      <c r="E45" s="30" t="s">
        <v>1115</v>
      </c>
    </row>
    <row r="46" spans="1:16" ht="12.75" customHeight="1" x14ac:dyDescent="0.2">
      <c r="E46" s="29" t="s">
        <v>674</v>
      </c>
    </row>
    <row r="47" spans="1:16" ht="12.75" customHeight="1" x14ac:dyDescent="0.2">
      <c r="A47" t="s">
        <v>51</v>
      </c>
      <c r="B47" s="5" t="s">
        <v>87</v>
      </c>
      <c r="C47" s="5" t="s">
        <v>675</v>
      </c>
      <c r="D47" t="s">
        <v>53</v>
      </c>
      <c r="E47" s="24" t="s">
        <v>676</v>
      </c>
      <c r="F47" s="25" t="s">
        <v>148</v>
      </c>
      <c r="G47" s="26">
        <v>325</v>
      </c>
      <c r="H47" s="25">
        <v>0</v>
      </c>
      <c r="I47" s="25">
        <f>ROUND(G47*H47,6)</f>
        <v>0</v>
      </c>
      <c r="L47" s="27">
        <v>0</v>
      </c>
      <c r="M47" s="22">
        <f>ROUND(ROUND(L47,2)*ROUND(G47,3),2)</f>
        <v>0</v>
      </c>
      <c r="N47" s="25" t="s">
        <v>172</v>
      </c>
      <c r="O47">
        <f>(M47*21)/100</f>
        <v>0</v>
      </c>
      <c r="P47" t="s">
        <v>27</v>
      </c>
    </row>
    <row r="48" spans="1:16" ht="12.75" customHeight="1" x14ac:dyDescent="0.2">
      <c r="A48" s="28" t="s">
        <v>57</v>
      </c>
      <c r="E48" s="29" t="s">
        <v>53</v>
      </c>
    </row>
    <row r="49" spans="1:16" ht="12.75" customHeight="1" x14ac:dyDescent="0.2">
      <c r="A49" s="28" t="s">
        <v>59</v>
      </c>
      <c r="E49" s="30" t="s">
        <v>1116</v>
      </c>
    </row>
    <row r="50" spans="1:16" ht="12.75" customHeight="1" x14ac:dyDescent="0.2">
      <c r="E50" s="29" t="s">
        <v>678</v>
      </c>
    </row>
    <row r="51" spans="1:16" ht="12.75" customHeight="1" x14ac:dyDescent="0.2">
      <c r="A51" t="s">
        <v>51</v>
      </c>
      <c r="B51" s="5" t="s">
        <v>90</v>
      </c>
      <c r="C51" s="5" t="s">
        <v>487</v>
      </c>
      <c r="D51" t="s">
        <v>53</v>
      </c>
      <c r="E51" s="24" t="s">
        <v>488</v>
      </c>
      <c r="F51" s="25" t="s">
        <v>153</v>
      </c>
      <c r="G51" s="26">
        <v>956.476</v>
      </c>
      <c r="H51" s="25">
        <v>0</v>
      </c>
      <c r="I51" s="25">
        <f>ROUND(G51*H51,6)</f>
        <v>0</v>
      </c>
      <c r="L51" s="27">
        <v>0</v>
      </c>
      <c r="M51" s="22">
        <f>ROUND(ROUND(L51,2)*ROUND(G51,3),2)</f>
        <v>0</v>
      </c>
      <c r="N51" s="25" t="s">
        <v>170</v>
      </c>
      <c r="O51">
        <f>(M51*21)/100</f>
        <v>0</v>
      </c>
      <c r="P51" t="s">
        <v>27</v>
      </c>
    </row>
    <row r="52" spans="1:16" ht="12.75" customHeight="1" x14ac:dyDescent="0.2">
      <c r="A52" s="28" t="s">
        <v>57</v>
      </c>
      <c r="E52" s="29" t="s">
        <v>53</v>
      </c>
    </row>
    <row r="53" spans="1:16" ht="12.75" customHeight="1" x14ac:dyDescent="0.2">
      <c r="A53" s="28" t="s">
        <v>59</v>
      </c>
      <c r="E53" s="30" t="s">
        <v>1117</v>
      </c>
    </row>
    <row r="54" spans="1:16" ht="76.5" customHeight="1" x14ac:dyDescent="0.2">
      <c r="E54" s="29" t="s">
        <v>490</v>
      </c>
    </row>
    <row r="55" spans="1:16" ht="12.75" customHeight="1" x14ac:dyDescent="0.2">
      <c r="A55" t="s">
        <v>51</v>
      </c>
      <c r="B55" s="5" t="s">
        <v>93</v>
      </c>
      <c r="C55" s="5" t="s">
        <v>151</v>
      </c>
      <c r="D55" t="s">
        <v>53</v>
      </c>
      <c r="E55" s="24" t="s">
        <v>152</v>
      </c>
      <c r="F55" s="25" t="s">
        <v>153</v>
      </c>
      <c r="G55" s="26">
        <v>350.709</v>
      </c>
      <c r="H55" s="25">
        <v>0</v>
      </c>
      <c r="I55" s="25">
        <f>ROUND(G55*H55,6)</f>
        <v>0</v>
      </c>
      <c r="L55" s="27">
        <v>0</v>
      </c>
      <c r="M55" s="22">
        <f>ROUND(ROUND(L55,2)*ROUND(G55,3),2)</f>
        <v>0</v>
      </c>
      <c r="N55" s="25" t="s">
        <v>170</v>
      </c>
      <c r="O55">
        <f>(M55*21)/100</f>
        <v>0</v>
      </c>
      <c r="P55" t="s">
        <v>27</v>
      </c>
    </row>
    <row r="56" spans="1:16" ht="12.75" customHeight="1" x14ac:dyDescent="0.2">
      <c r="A56" s="28" t="s">
        <v>57</v>
      </c>
      <c r="E56" s="29" t="s">
        <v>53</v>
      </c>
    </row>
    <row r="57" spans="1:16" ht="12.75" customHeight="1" x14ac:dyDescent="0.2">
      <c r="A57" s="28" t="s">
        <v>59</v>
      </c>
      <c r="E57" s="30" t="s">
        <v>1118</v>
      </c>
    </row>
    <row r="58" spans="1:16" ht="76.5" customHeight="1" x14ac:dyDescent="0.2">
      <c r="E58" s="29" t="s">
        <v>490</v>
      </c>
    </row>
    <row r="59" spans="1:16" ht="12.75" customHeight="1" x14ac:dyDescent="0.2">
      <c r="A59" t="s">
        <v>48</v>
      </c>
      <c r="C59" s="6" t="s">
        <v>27</v>
      </c>
      <c r="E59" s="23" t="s">
        <v>492</v>
      </c>
      <c r="J59" s="22">
        <f>0</f>
        <v>0</v>
      </c>
      <c r="K59" s="22">
        <f>0</f>
        <v>0</v>
      </c>
      <c r="L59" s="22">
        <f>0+L60+L64</f>
        <v>0</v>
      </c>
      <c r="M59" s="22">
        <f>0+M60+M64</f>
        <v>0</v>
      </c>
    </row>
    <row r="60" spans="1:16" ht="12.75" customHeight="1" x14ac:dyDescent="0.2">
      <c r="A60" t="s">
        <v>51</v>
      </c>
      <c r="B60" s="5" t="s">
        <v>96</v>
      </c>
      <c r="C60" s="5" t="s">
        <v>931</v>
      </c>
      <c r="D60" t="s">
        <v>53</v>
      </c>
      <c r="E60" s="24" t="s">
        <v>932</v>
      </c>
      <c r="F60" s="25" t="s">
        <v>128</v>
      </c>
      <c r="G60" s="26">
        <v>7.2</v>
      </c>
      <c r="H60" s="25">
        <v>0</v>
      </c>
      <c r="I60" s="25">
        <f>ROUND(G60*H60,6)</f>
        <v>0</v>
      </c>
      <c r="L60" s="27">
        <v>0</v>
      </c>
      <c r="M60" s="22">
        <f>ROUND(ROUND(L60,2)*ROUND(G60,3),2)</f>
        <v>0</v>
      </c>
      <c r="N60" s="25" t="s">
        <v>170</v>
      </c>
      <c r="O60">
        <f>(M60*21)/100</f>
        <v>0</v>
      </c>
      <c r="P60" t="s">
        <v>27</v>
      </c>
    </row>
    <row r="61" spans="1:16" ht="12.75" customHeight="1" x14ac:dyDescent="0.2">
      <c r="A61" s="28" t="s">
        <v>57</v>
      </c>
      <c r="E61" s="29" t="s">
        <v>53</v>
      </c>
    </row>
    <row r="62" spans="1:16" ht="12.75" customHeight="1" x14ac:dyDescent="0.2">
      <c r="A62" s="28" t="s">
        <v>59</v>
      </c>
      <c r="E62" s="30" t="s">
        <v>1119</v>
      </c>
    </row>
    <row r="63" spans="1:16" ht="216.75" customHeight="1" x14ac:dyDescent="0.2">
      <c r="E63" s="29" t="s">
        <v>496</v>
      </c>
    </row>
    <row r="64" spans="1:16" ht="12.75" customHeight="1" x14ac:dyDescent="0.2">
      <c r="A64" t="s">
        <v>51</v>
      </c>
      <c r="B64" s="5" t="s">
        <v>99</v>
      </c>
      <c r="C64" s="5" t="s">
        <v>934</v>
      </c>
      <c r="D64" t="s">
        <v>53</v>
      </c>
      <c r="E64" s="24" t="s">
        <v>935</v>
      </c>
      <c r="F64" s="25" t="s">
        <v>153</v>
      </c>
      <c r="G64" s="26">
        <v>0.307</v>
      </c>
      <c r="H64" s="25">
        <v>0</v>
      </c>
      <c r="I64" s="25">
        <f>ROUND(G64*H64,6)</f>
        <v>0</v>
      </c>
      <c r="L64" s="27">
        <v>0</v>
      </c>
      <c r="M64" s="22">
        <f>ROUND(ROUND(L64,2)*ROUND(G64,3),2)</f>
        <v>0</v>
      </c>
      <c r="N64" s="25" t="s">
        <v>170</v>
      </c>
      <c r="O64">
        <f>(M64*21)/100</f>
        <v>0</v>
      </c>
      <c r="P64" t="s">
        <v>27</v>
      </c>
    </row>
    <row r="65" spans="1:16" ht="12.75" customHeight="1" x14ac:dyDescent="0.2">
      <c r="A65" s="28" t="s">
        <v>57</v>
      </c>
      <c r="E65" s="29" t="s">
        <v>53</v>
      </c>
    </row>
    <row r="66" spans="1:16" ht="12.75" customHeight="1" x14ac:dyDescent="0.2">
      <c r="A66" s="28" t="s">
        <v>59</v>
      </c>
      <c r="E66" s="30" t="s">
        <v>1120</v>
      </c>
    </row>
    <row r="67" spans="1:16" ht="178.5" customHeight="1" x14ac:dyDescent="0.2">
      <c r="E67" s="29" t="s">
        <v>937</v>
      </c>
    </row>
    <row r="68" spans="1:16" ht="12.75" customHeight="1" x14ac:dyDescent="0.2">
      <c r="A68" t="s">
        <v>48</v>
      </c>
      <c r="C68" s="6" t="s">
        <v>71</v>
      </c>
      <c r="E68" s="23" t="s">
        <v>497</v>
      </c>
      <c r="J68" s="22">
        <f>0</f>
        <v>0</v>
      </c>
      <c r="K68" s="22">
        <f>0</f>
        <v>0</v>
      </c>
      <c r="L68" s="22">
        <f>0+L69+L73+L77+L81+L85+L89+L93+L97+L101+L105+L109+L113+L117+L121+L125+L129+L133</f>
        <v>0</v>
      </c>
      <c r="M68" s="22">
        <f>0+M69+M73+M77+M81+M85+M89+M93+M97+M101+M105+M109+M113+M117+M121+M125+M129+M133</f>
        <v>0</v>
      </c>
    </row>
    <row r="69" spans="1:16" ht="12.75" customHeight="1" x14ac:dyDescent="0.2">
      <c r="A69" t="s">
        <v>51</v>
      </c>
      <c r="B69" s="5" t="s">
        <v>103</v>
      </c>
      <c r="C69" s="5" t="s">
        <v>792</v>
      </c>
      <c r="D69" t="s">
        <v>53</v>
      </c>
      <c r="E69" s="24" t="s">
        <v>793</v>
      </c>
      <c r="F69" s="25" t="s">
        <v>132</v>
      </c>
      <c r="G69" s="26">
        <v>6.3</v>
      </c>
      <c r="H69" s="25">
        <v>0</v>
      </c>
      <c r="I69" s="25">
        <f>ROUND(G69*H69,6)</f>
        <v>0</v>
      </c>
      <c r="L69" s="27">
        <v>0</v>
      </c>
      <c r="M69" s="22">
        <f>ROUND(ROUND(L69,2)*ROUND(G69,3),2)</f>
        <v>0</v>
      </c>
      <c r="N69" s="25" t="s">
        <v>170</v>
      </c>
      <c r="O69">
        <f>(M69*21)/100</f>
        <v>0</v>
      </c>
      <c r="P69" t="s">
        <v>27</v>
      </c>
    </row>
    <row r="70" spans="1:16" ht="12.75" customHeight="1" x14ac:dyDescent="0.2">
      <c r="A70" s="28" t="s">
        <v>57</v>
      </c>
      <c r="E70" s="29" t="s">
        <v>53</v>
      </c>
    </row>
    <row r="71" spans="1:16" ht="12.75" customHeight="1" x14ac:dyDescent="0.2">
      <c r="A71" s="28" t="s">
        <v>59</v>
      </c>
      <c r="E71" s="30" t="s">
        <v>1121</v>
      </c>
    </row>
    <row r="72" spans="1:16" ht="12.75" customHeight="1" x14ac:dyDescent="0.2">
      <c r="E72" s="29" t="s">
        <v>795</v>
      </c>
    </row>
    <row r="73" spans="1:16" ht="12.75" customHeight="1" x14ac:dyDescent="0.2">
      <c r="A73" t="s">
        <v>51</v>
      </c>
      <c r="B73" s="5" t="s">
        <v>106</v>
      </c>
      <c r="C73" s="5" t="s">
        <v>800</v>
      </c>
      <c r="D73" t="s">
        <v>53</v>
      </c>
      <c r="E73" s="24" t="s">
        <v>801</v>
      </c>
      <c r="F73" s="25" t="s">
        <v>128</v>
      </c>
      <c r="G73" s="26">
        <v>2.4300000000000002</v>
      </c>
      <c r="H73" s="25">
        <v>0</v>
      </c>
      <c r="I73" s="25">
        <f>ROUND(G73*H73,6)</f>
        <v>0</v>
      </c>
      <c r="L73" s="27">
        <v>0</v>
      </c>
      <c r="M73" s="22">
        <f>ROUND(ROUND(L73,2)*ROUND(G73,3),2)</f>
        <v>0</v>
      </c>
      <c r="N73" s="25" t="s">
        <v>170</v>
      </c>
      <c r="O73">
        <f>(M73*21)/100</f>
        <v>0</v>
      </c>
      <c r="P73" t="s">
        <v>27</v>
      </c>
    </row>
    <row r="74" spans="1:16" ht="12.75" customHeight="1" x14ac:dyDescent="0.2">
      <c r="A74" s="28" t="s">
        <v>57</v>
      </c>
      <c r="E74" s="29" t="s">
        <v>53</v>
      </c>
    </row>
    <row r="75" spans="1:16" ht="12.75" customHeight="1" x14ac:dyDescent="0.2">
      <c r="A75" s="28" t="s">
        <v>59</v>
      </c>
      <c r="E75" s="30" t="s">
        <v>1122</v>
      </c>
    </row>
    <row r="76" spans="1:16" ht="12.75" customHeight="1" x14ac:dyDescent="0.2">
      <c r="E76" s="29" t="s">
        <v>799</v>
      </c>
    </row>
    <row r="77" spans="1:16" ht="12.75" customHeight="1" x14ac:dyDescent="0.2">
      <c r="A77" t="s">
        <v>51</v>
      </c>
      <c r="B77" s="5" t="s">
        <v>109</v>
      </c>
      <c r="C77" s="5" t="s">
        <v>1123</v>
      </c>
      <c r="D77" t="s">
        <v>53</v>
      </c>
      <c r="E77" s="24" t="s">
        <v>1124</v>
      </c>
      <c r="F77" s="25" t="s">
        <v>128</v>
      </c>
      <c r="G77" s="26">
        <v>4.8600000000000003</v>
      </c>
      <c r="H77" s="25">
        <v>0</v>
      </c>
      <c r="I77" s="25">
        <f>ROUND(G77*H77,6)</f>
        <v>0</v>
      </c>
      <c r="L77" s="27">
        <v>0</v>
      </c>
      <c r="M77" s="22">
        <f>ROUND(ROUND(L77,2)*ROUND(G77,3),2)</f>
        <v>0</v>
      </c>
      <c r="N77" s="25" t="s">
        <v>170</v>
      </c>
      <c r="O77">
        <f>(M77*21)/100</f>
        <v>0</v>
      </c>
      <c r="P77" t="s">
        <v>27</v>
      </c>
    </row>
    <row r="78" spans="1:16" ht="12.75" customHeight="1" x14ac:dyDescent="0.2">
      <c r="A78" s="28" t="s">
        <v>57</v>
      </c>
      <c r="E78" s="29" t="s">
        <v>53</v>
      </c>
    </row>
    <row r="79" spans="1:16" ht="12.75" customHeight="1" x14ac:dyDescent="0.2">
      <c r="A79" s="28" t="s">
        <v>59</v>
      </c>
      <c r="E79" s="30" t="s">
        <v>1125</v>
      </c>
    </row>
    <row r="80" spans="1:16" ht="12.75" customHeight="1" x14ac:dyDescent="0.2">
      <c r="E80" s="29" t="s">
        <v>799</v>
      </c>
    </row>
    <row r="81" spans="1:16" ht="12.75" customHeight="1" x14ac:dyDescent="0.2">
      <c r="A81" t="s">
        <v>51</v>
      </c>
      <c r="B81" s="5" t="s">
        <v>112</v>
      </c>
      <c r="C81" s="5" t="s">
        <v>803</v>
      </c>
      <c r="D81" t="s">
        <v>53</v>
      </c>
      <c r="E81" s="24" t="s">
        <v>804</v>
      </c>
      <c r="F81" s="25" t="s">
        <v>128</v>
      </c>
      <c r="G81" s="26">
        <v>10.125</v>
      </c>
      <c r="H81" s="25">
        <v>0</v>
      </c>
      <c r="I81" s="25">
        <f>ROUND(G81*H81,6)</f>
        <v>0</v>
      </c>
      <c r="L81" s="27">
        <v>0</v>
      </c>
      <c r="M81" s="22">
        <f>ROUND(ROUND(L81,2)*ROUND(G81,3),2)</f>
        <v>0</v>
      </c>
      <c r="N81" s="25" t="s">
        <v>170</v>
      </c>
      <c r="O81">
        <f>(M81*21)/100</f>
        <v>0</v>
      </c>
      <c r="P81" t="s">
        <v>27</v>
      </c>
    </row>
    <row r="82" spans="1:16" ht="12.75" customHeight="1" x14ac:dyDescent="0.2">
      <c r="A82" s="28" t="s">
        <v>57</v>
      </c>
      <c r="E82" s="29" t="s">
        <v>53</v>
      </c>
    </row>
    <row r="83" spans="1:16" ht="12.75" customHeight="1" x14ac:dyDescent="0.2">
      <c r="A83" s="28" t="s">
        <v>59</v>
      </c>
      <c r="E83" s="30" t="s">
        <v>1126</v>
      </c>
    </row>
    <row r="84" spans="1:16" ht="12.75" customHeight="1" x14ac:dyDescent="0.2">
      <c r="E84" s="29" t="s">
        <v>799</v>
      </c>
    </row>
    <row r="85" spans="1:16" ht="12.75" customHeight="1" x14ac:dyDescent="0.2">
      <c r="A85" t="s">
        <v>51</v>
      </c>
      <c r="B85" s="5" t="s">
        <v>115</v>
      </c>
      <c r="C85" s="5" t="s">
        <v>809</v>
      </c>
      <c r="D85" t="s">
        <v>53</v>
      </c>
      <c r="E85" s="24" t="s">
        <v>810</v>
      </c>
      <c r="F85" s="25" t="s">
        <v>132</v>
      </c>
      <c r="G85" s="26">
        <v>30</v>
      </c>
      <c r="H85" s="25">
        <v>0</v>
      </c>
      <c r="I85" s="25">
        <f>ROUND(G85*H85,6)</f>
        <v>0</v>
      </c>
      <c r="L85" s="27">
        <v>0</v>
      </c>
      <c r="M85" s="22">
        <f>ROUND(ROUND(L85,2)*ROUND(G85,3),2)</f>
        <v>0</v>
      </c>
      <c r="N85" s="25" t="s">
        <v>170</v>
      </c>
      <c r="O85">
        <f>(M85*21)/100</f>
        <v>0</v>
      </c>
      <c r="P85" t="s">
        <v>27</v>
      </c>
    </row>
    <row r="86" spans="1:16" ht="12.75" customHeight="1" x14ac:dyDescent="0.2">
      <c r="A86" s="28" t="s">
        <v>57</v>
      </c>
      <c r="E86" s="29" t="s">
        <v>53</v>
      </c>
    </row>
    <row r="87" spans="1:16" ht="12.75" customHeight="1" x14ac:dyDescent="0.2">
      <c r="A87" s="28" t="s">
        <v>59</v>
      </c>
      <c r="E87" s="30" t="s">
        <v>1127</v>
      </c>
    </row>
    <row r="88" spans="1:16" ht="12.75" customHeight="1" x14ac:dyDescent="0.2">
      <c r="E88" s="29" t="s">
        <v>812</v>
      </c>
    </row>
    <row r="89" spans="1:16" ht="12.75" customHeight="1" x14ac:dyDescent="0.2">
      <c r="A89" t="s">
        <v>51</v>
      </c>
      <c r="B89" s="5" t="s">
        <v>118</v>
      </c>
      <c r="C89" s="5" t="s">
        <v>813</v>
      </c>
      <c r="D89" t="s">
        <v>53</v>
      </c>
      <c r="E89" s="24" t="s">
        <v>814</v>
      </c>
      <c r="F89" s="25" t="s">
        <v>570</v>
      </c>
      <c r="G89" s="26">
        <v>97.5</v>
      </c>
      <c r="H89" s="25">
        <v>0</v>
      </c>
      <c r="I89" s="25">
        <f>ROUND(G89*H89,6)</f>
        <v>0</v>
      </c>
      <c r="L89" s="27">
        <v>0</v>
      </c>
      <c r="M89" s="22">
        <f>ROUND(ROUND(L89,2)*ROUND(G89,3),2)</f>
        <v>0</v>
      </c>
      <c r="N89" s="25" t="s">
        <v>170</v>
      </c>
      <c r="O89">
        <f>(M89*21)/100</f>
        <v>0</v>
      </c>
      <c r="P89" t="s">
        <v>27</v>
      </c>
    </row>
    <row r="90" spans="1:16" ht="12.75" customHeight="1" x14ac:dyDescent="0.2">
      <c r="A90" s="28" t="s">
        <v>57</v>
      </c>
      <c r="E90" s="29" t="s">
        <v>53</v>
      </c>
    </row>
    <row r="91" spans="1:16" ht="12.75" customHeight="1" x14ac:dyDescent="0.2">
      <c r="A91" s="28" t="s">
        <v>59</v>
      </c>
      <c r="E91" s="30" t="s">
        <v>1128</v>
      </c>
    </row>
    <row r="92" spans="1:16" ht="12.75" customHeight="1" x14ac:dyDescent="0.2">
      <c r="E92" s="29" t="s">
        <v>816</v>
      </c>
    </row>
    <row r="93" spans="1:16" ht="12.75" customHeight="1" x14ac:dyDescent="0.2">
      <c r="A93" t="s">
        <v>51</v>
      </c>
      <c r="B93" s="5" t="s">
        <v>121</v>
      </c>
      <c r="C93" s="5" t="s">
        <v>820</v>
      </c>
      <c r="D93" t="s">
        <v>53</v>
      </c>
      <c r="E93" s="24" t="s">
        <v>821</v>
      </c>
      <c r="F93" s="25" t="s">
        <v>153</v>
      </c>
      <c r="G93" s="26">
        <v>5.8319999999999999</v>
      </c>
      <c r="H93" s="25">
        <v>0</v>
      </c>
      <c r="I93" s="25">
        <f>ROUND(G93*H93,6)</f>
        <v>0</v>
      </c>
      <c r="L93" s="27">
        <v>0</v>
      </c>
      <c r="M93" s="22">
        <f>ROUND(ROUND(L93,2)*ROUND(G93,3),2)</f>
        <v>0</v>
      </c>
      <c r="N93" s="25" t="s">
        <v>170</v>
      </c>
      <c r="O93">
        <f>(M93*21)/100</f>
        <v>0</v>
      </c>
      <c r="P93" t="s">
        <v>27</v>
      </c>
    </row>
    <row r="94" spans="1:16" ht="12.75" customHeight="1" x14ac:dyDescent="0.2">
      <c r="A94" s="28" t="s">
        <v>57</v>
      </c>
      <c r="E94" s="29" t="s">
        <v>53</v>
      </c>
    </row>
    <row r="95" spans="1:16" ht="12.75" customHeight="1" x14ac:dyDescent="0.2">
      <c r="A95" s="28" t="s">
        <v>59</v>
      </c>
      <c r="E95" s="30" t="s">
        <v>1129</v>
      </c>
    </row>
    <row r="96" spans="1:16" ht="76.5" customHeight="1" x14ac:dyDescent="0.2">
      <c r="E96" s="29" t="s">
        <v>490</v>
      </c>
    </row>
    <row r="97" spans="1:16" ht="12.75" customHeight="1" x14ac:dyDescent="0.2">
      <c r="A97" t="s">
        <v>51</v>
      </c>
      <c r="B97" s="5" t="s">
        <v>125</v>
      </c>
      <c r="C97" s="5" t="s">
        <v>823</v>
      </c>
      <c r="D97" t="s">
        <v>53</v>
      </c>
      <c r="E97" s="24" t="s">
        <v>824</v>
      </c>
      <c r="F97" s="25" t="s">
        <v>153</v>
      </c>
      <c r="G97" s="26">
        <v>28.917000000000002</v>
      </c>
      <c r="H97" s="25">
        <v>0</v>
      </c>
      <c r="I97" s="25">
        <f>ROUND(G97*H97,6)</f>
        <v>0</v>
      </c>
      <c r="L97" s="27">
        <v>0</v>
      </c>
      <c r="M97" s="22">
        <f>ROUND(ROUND(L97,2)*ROUND(G97,3),2)</f>
        <v>0</v>
      </c>
      <c r="N97" s="25" t="s">
        <v>170</v>
      </c>
      <c r="O97">
        <f>(M97*21)/100</f>
        <v>0</v>
      </c>
      <c r="P97" t="s">
        <v>27</v>
      </c>
    </row>
    <row r="98" spans="1:16" ht="12.75" customHeight="1" x14ac:dyDescent="0.2">
      <c r="A98" s="28" t="s">
        <v>57</v>
      </c>
      <c r="E98" s="29" t="s">
        <v>53</v>
      </c>
    </row>
    <row r="99" spans="1:16" ht="12.75" customHeight="1" x14ac:dyDescent="0.2">
      <c r="A99" s="28" t="s">
        <v>59</v>
      </c>
      <c r="E99" s="30" t="s">
        <v>1130</v>
      </c>
    </row>
    <row r="100" spans="1:16" ht="76.5" customHeight="1" x14ac:dyDescent="0.2">
      <c r="E100" s="29" t="s">
        <v>490</v>
      </c>
    </row>
    <row r="101" spans="1:16" ht="12.75" customHeight="1" x14ac:dyDescent="0.2">
      <c r="A101" t="s">
        <v>51</v>
      </c>
      <c r="B101" s="5" t="s">
        <v>129</v>
      </c>
      <c r="C101" s="5" t="s">
        <v>580</v>
      </c>
      <c r="D101" t="s">
        <v>53</v>
      </c>
      <c r="E101" s="24" t="s">
        <v>581</v>
      </c>
      <c r="F101" s="25" t="s">
        <v>153</v>
      </c>
      <c r="G101" s="26">
        <v>4.875</v>
      </c>
      <c r="H101" s="25">
        <v>0</v>
      </c>
      <c r="I101" s="25">
        <f>ROUND(G101*H101,6)</f>
        <v>0</v>
      </c>
      <c r="L101" s="27">
        <v>0</v>
      </c>
      <c r="M101" s="22">
        <f>ROUND(ROUND(L101,2)*ROUND(G101,3),2)</f>
        <v>0</v>
      </c>
      <c r="N101" s="25" t="s">
        <v>170</v>
      </c>
      <c r="O101">
        <f>(M101*21)/100</f>
        <v>0</v>
      </c>
      <c r="P101" t="s">
        <v>27</v>
      </c>
    </row>
    <row r="102" spans="1:16" ht="12.75" customHeight="1" x14ac:dyDescent="0.2">
      <c r="A102" s="28" t="s">
        <v>57</v>
      </c>
      <c r="E102" s="29" t="s">
        <v>53</v>
      </c>
    </row>
    <row r="103" spans="1:16" ht="12.75" customHeight="1" x14ac:dyDescent="0.2">
      <c r="A103" s="28" t="s">
        <v>59</v>
      </c>
      <c r="E103" s="30" t="s">
        <v>1131</v>
      </c>
    </row>
    <row r="104" spans="1:16" ht="76.5" customHeight="1" x14ac:dyDescent="0.2">
      <c r="E104" s="29" t="s">
        <v>490</v>
      </c>
    </row>
    <row r="105" spans="1:16" ht="12.75" customHeight="1" x14ac:dyDescent="0.2">
      <c r="A105" t="s">
        <v>51</v>
      </c>
      <c r="B105" s="5" t="s">
        <v>133</v>
      </c>
      <c r="C105" s="5" t="s">
        <v>708</v>
      </c>
      <c r="D105" t="s">
        <v>53</v>
      </c>
      <c r="E105" s="24" t="s">
        <v>709</v>
      </c>
      <c r="F105" s="25" t="s">
        <v>128</v>
      </c>
      <c r="G105" s="26">
        <v>207.26499999999999</v>
      </c>
      <c r="H105" s="25">
        <v>0</v>
      </c>
      <c r="I105" s="25">
        <f>ROUND(G105*H105,6)</f>
        <v>0</v>
      </c>
      <c r="L105" s="27">
        <v>0</v>
      </c>
      <c r="M105" s="22">
        <f>ROUND(ROUND(L105,2)*ROUND(G105,3),2)</f>
        <v>0</v>
      </c>
      <c r="N105" s="25" t="s">
        <v>170</v>
      </c>
      <c r="O105">
        <f>(M105*21)/100</f>
        <v>0</v>
      </c>
      <c r="P105" t="s">
        <v>27</v>
      </c>
    </row>
    <row r="106" spans="1:16" ht="12.75" customHeight="1" x14ac:dyDescent="0.2">
      <c r="A106" s="28" t="s">
        <v>57</v>
      </c>
      <c r="E106" s="29" t="s">
        <v>53</v>
      </c>
    </row>
    <row r="107" spans="1:16" ht="12.75" customHeight="1" x14ac:dyDescent="0.2">
      <c r="A107" s="28" t="s">
        <v>59</v>
      </c>
      <c r="E107" s="30" t="s">
        <v>1132</v>
      </c>
    </row>
    <row r="108" spans="1:16" ht="25.5" customHeight="1" x14ac:dyDescent="0.2">
      <c r="E108" s="29" t="s">
        <v>711</v>
      </c>
    </row>
    <row r="109" spans="1:16" ht="12.75" customHeight="1" x14ac:dyDescent="0.2">
      <c r="A109" t="s">
        <v>51</v>
      </c>
      <c r="B109" s="5" t="s">
        <v>136</v>
      </c>
      <c r="C109" s="5" t="s">
        <v>1133</v>
      </c>
      <c r="D109" t="s">
        <v>53</v>
      </c>
      <c r="E109" s="24" t="s">
        <v>1134</v>
      </c>
      <c r="F109" s="25" t="s">
        <v>148</v>
      </c>
      <c r="G109" s="26">
        <v>7</v>
      </c>
      <c r="H109" s="25">
        <v>0</v>
      </c>
      <c r="I109" s="25">
        <f>ROUND(G109*H109,6)</f>
        <v>0</v>
      </c>
      <c r="L109" s="27">
        <v>0</v>
      </c>
      <c r="M109" s="22">
        <f>ROUND(ROUND(L109,2)*ROUND(G109,3),2)</f>
        <v>0</v>
      </c>
      <c r="N109" s="25" t="s">
        <v>170</v>
      </c>
      <c r="O109">
        <f>(M109*21)/100</f>
        <v>0</v>
      </c>
      <c r="P109" t="s">
        <v>27</v>
      </c>
    </row>
    <row r="110" spans="1:16" ht="12.75" customHeight="1" x14ac:dyDescent="0.2">
      <c r="A110" s="28" t="s">
        <v>57</v>
      </c>
      <c r="E110" s="29" t="s">
        <v>53</v>
      </c>
    </row>
    <row r="111" spans="1:16" ht="12.75" customHeight="1" x14ac:dyDescent="0.2">
      <c r="A111" s="28" t="s">
        <v>59</v>
      </c>
      <c r="E111" s="30" t="s">
        <v>1135</v>
      </c>
    </row>
    <row r="112" spans="1:16" ht="89.25" customHeight="1" x14ac:dyDescent="0.2">
      <c r="E112" s="29" t="s">
        <v>861</v>
      </c>
    </row>
    <row r="113" spans="1:16" ht="12.75" customHeight="1" x14ac:dyDescent="0.2">
      <c r="A113" t="s">
        <v>51</v>
      </c>
      <c r="B113" s="5" t="s">
        <v>139</v>
      </c>
      <c r="C113" s="5" t="s">
        <v>858</v>
      </c>
      <c r="D113" t="s">
        <v>53</v>
      </c>
      <c r="E113" s="24" t="s">
        <v>859</v>
      </c>
      <c r="F113" s="25" t="s">
        <v>148</v>
      </c>
      <c r="G113" s="26">
        <v>390.4</v>
      </c>
      <c r="H113" s="25">
        <v>0</v>
      </c>
      <c r="I113" s="25">
        <f>ROUND(G113*H113,6)</f>
        <v>0</v>
      </c>
      <c r="L113" s="27">
        <v>0</v>
      </c>
      <c r="M113" s="22">
        <f>ROUND(ROUND(L113,2)*ROUND(G113,3),2)</f>
        <v>0</v>
      </c>
      <c r="N113" s="25" t="s">
        <v>170</v>
      </c>
      <c r="O113">
        <f>(M113*21)/100</f>
        <v>0</v>
      </c>
      <c r="P113" t="s">
        <v>27</v>
      </c>
    </row>
    <row r="114" spans="1:16" ht="12.75" customHeight="1" x14ac:dyDescent="0.2">
      <c r="A114" s="28" t="s">
        <v>57</v>
      </c>
      <c r="E114" s="29" t="s">
        <v>53</v>
      </c>
    </row>
    <row r="115" spans="1:16" ht="12.75" customHeight="1" x14ac:dyDescent="0.2">
      <c r="A115" s="28" t="s">
        <v>59</v>
      </c>
      <c r="E115" s="30" t="s">
        <v>1136</v>
      </c>
    </row>
    <row r="116" spans="1:16" ht="89.25" customHeight="1" x14ac:dyDescent="0.2">
      <c r="E116" s="29" t="s">
        <v>861</v>
      </c>
    </row>
    <row r="117" spans="1:16" ht="12.75" customHeight="1" x14ac:dyDescent="0.2">
      <c r="A117" t="s">
        <v>51</v>
      </c>
      <c r="B117" s="5" t="s">
        <v>142</v>
      </c>
      <c r="C117" s="5" t="s">
        <v>961</v>
      </c>
      <c r="D117" t="s">
        <v>53</v>
      </c>
      <c r="E117" s="24" t="s">
        <v>962</v>
      </c>
      <c r="F117" s="25" t="s">
        <v>148</v>
      </c>
      <c r="G117" s="26">
        <v>6.1</v>
      </c>
      <c r="H117" s="25">
        <v>0</v>
      </c>
      <c r="I117" s="25">
        <f>ROUND(G117*H117,6)</f>
        <v>0</v>
      </c>
      <c r="L117" s="27">
        <v>0</v>
      </c>
      <c r="M117" s="22">
        <f>ROUND(ROUND(L117,2)*ROUND(G117,3),2)</f>
        <v>0</v>
      </c>
      <c r="N117" s="25" t="s">
        <v>170</v>
      </c>
      <c r="O117">
        <f>(M117*21)/100</f>
        <v>0</v>
      </c>
      <c r="P117" t="s">
        <v>27</v>
      </c>
    </row>
    <row r="118" spans="1:16" ht="12.75" customHeight="1" x14ac:dyDescent="0.2">
      <c r="A118" s="28" t="s">
        <v>57</v>
      </c>
      <c r="E118" s="29" t="s">
        <v>53</v>
      </c>
    </row>
    <row r="119" spans="1:16" ht="12.75" customHeight="1" x14ac:dyDescent="0.2">
      <c r="A119" s="28" t="s">
        <v>59</v>
      </c>
      <c r="E119" s="30" t="s">
        <v>1137</v>
      </c>
    </row>
    <row r="120" spans="1:16" ht="89.25" customHeight="1" x14ac:dyDescent="0.2">
      <c r="E120" s="29" t="s">
        <v>861</v>
      </c>
    </row>
    <row r="121" spans="1:16" ht="12.75" customHeight="1" x14ac:dyDescent="0.2">
      <c r="A121" t="s">
        <v>51</v>
      </c>
      <c r="B121" s="5" t="s">
        <v>145</v>
      </c>
      <c r="C121" s="5" t="s">
        <v>712</v>
      </c>
      <c r="D121" t="s">
        <v>53</v>
      </c>
      <c r="E121" s="24" t="s">
        <v>713</v>
      </c>
      <c r="F121" s="25" t="s">
        <v>128</v>
      </c>
      <c r="G121" s="26">
        <v>23.597999999999999</v>
      </c>
      <c r="H121" s="25">
        <v>0</v>
      </c>
      <c r="I121" s="25">
        <f>ROUND(G121*H121,6)</f>
        <v>0</v>
      </c>
      <c r="L121" s="27">
        <v>0</v>
      </c>
      <c r="M121" s="22">
        <f>ROUND(ROUND(L121,2)*ROUND(G121,3),2)</f>
        <v>0</v>
      </c>
      <c r="N121" s="25" t="s">
        <v>170</v>
      </c>
      <c r="O121">
        <f>(M121*21)/100</f>
        <v>0</v>
      </c>
      <c r="P121" t="s">
        <v>27</v>
      </c>
    </row>
    <row r="122" spans="1:16" ht="12.75" customHeight="1" x14ac:dyDescent="0.2">
      <c r="A122" s="28" t="s">
        <v>57</v>
      </c>
      <c r="E122" s="29" t="s">
        <v>53</v>
      </c>
    </row>
    <row r="123" spans="1:16" ht="12.75" customHeight="1" x14ac:dyDescent="0.2">
      <c r="A123" s="28" t="s">
        <v>59</v>
      </c>
      <c r="E123" s="30" t="s">
        <v>1138</v>
      </c>
    </row>
    <row r="124" spans="1:16" ht="216.75" customHeight="1" x14ac:dyDescent="0.2">
      <c r="E124" s="29" t="s">
        <v>715</v>
      </c>
    </row>
    <row r="125" spans="1:16" ht="12.75" customHeight="1" x14ac:dyDescent="0.2">
      <c r="A125" t="s">
        <v>51</v>
      </c>
      <c r="B125" s="5" t="s">
        <v>150</v>
      </c>
      <c r="C125" s="5" t="s">
        <v>1139</v>
      </c>
      <c r="D125" t="s">
        <v>53</v>
      </c>
      <c r="E125" s="24" t="s">
        <v>1140</v>
      </c>
      <c r="F125" s="25" t="s">
        <v>132</v>
      </c>
      <c r="G125" s="26">
        <v>14</v>
      </c>
      <c r="H125" s="25">
        <v>0</v>
      </c>
      <c r="I125" s="25">
        <f>ROUND(G125*H125,6)</f>
        <v>0</v>
      </c>
      <c r="L125" s="27">
        <v>0</v>
      </c>
      <c r="M125" s="22">
        <f>ROUND(ROUND(L125,2)*ROUND(G125,3),2)</f>
        <v>0</v>
      </c>
      <c r="N125" s="25" t="s">
        <v>170</v>
      </c>
      <c r="O125">
        <f>(M125*21)/100</f>
        <v>0</v>
      </c>
      <c r="P125" t="s">
        <v>27</v>
      </c>
    </row>
    <row r="126" spans="1:16" ht="12.75" customHeight="1" x14ac:dyDescent="0.2">
      <c r="A126" s="28" t="s">
        <v>57</v>
      </c>
      <c r="E126" s="29" t="s">
        <v>53</v>
      </c>
    </row>
    <row r="127" spans="1:16" ht="12.75" customHeight="1" x14ac:dyDescent="0.2">
      <c r="A127" s="28" t="s">
        <v>59</v>
      </c>
      <c r="E127" s="30" t="s">
        <v>1141</v>
      </c>
    </row>
    <row r="128" spans="1:16" ht="38.25" customHeight="1" x14ac:dyDescent="0.2">
      <c r="E128" s="29" t="s">
        <v>866</v>
      </c>
    </row>
    <row r="129" spans="1:16" ht="12.75" customHeight="1" x14ac:dyDescent="0.2">
      <c r="A129" t="s">
        <v>51</v>
      </c>
      <c r="B129" s="5" t="s">
        <v>154</v>
      </c>
      <c r="C129" s="5" t="s">
        <v>965</v>
      </c>
      <c r="D129" t="s">
        <v>53</v>
      </c>
      <c r="E129" s="24" t="s">
        <v>966</v>
      </c>
      <c r="F129" s="25" t="s">
        <v>132</v>
      </c>
      <c r="G129" s="26">
        <v>379.3</v>
      </c>
      <c r="H129" s="25">
        <v>0</v>
      </c>
      <c r="I129" s="25">
        <f>ROUND(G129*H129,6)</f>
        <v>0</v>
      </c>
      <c r="L129" s="27">
        <v>0</v>
      </c>
      <c r="M129" s="22">
        <f>ROUND(ROUND(L129,2)*ROUND(G129,3),2)</f>
        <v>0</v>
      </c>
      <c r="N129" s="25" t="s">
        <v>170</v>
      </c>
      <c r="O129">
        <f>(M129*21)/100</f>
        <v>0</v>
      </c>
      <c r="P129" t="s">
        <v>27</v>
      </c>
    </row>
    <row r="130" spans="1:16" ht="12.75" customHeight="1" x14ac:dyDescent="0.2">
      <c r="A130" s="28" t="s">
        <v>57</v>
      </c>
      <c r="E130" s="29" t="s">
        <v>53</v>
      </c>
    </row>
    <row r="131" spans="1:16" ht="12.75" customHeight="1" x14ac:dyDescent="0.2">
      <c r="A131" s="28" t="s">
        <v>59</v>
      </c>
      <c r="E131" s="30" t="s">
        <v>1142</v>
      </c>
    </row>
    <row r="132" spans="1:16" ht="38.25" customHeight="1" x14ac:dyDescent="0.2">
      <c r="E132" s="29" t="s">
        <v>866</v>
      </c>
    </row>
    <row r="133" spans="1:16" ht="12.75" customHeight="1" x14ac:dyDescent="0.2">
      <c r="A133" t="s">
        <v>51</v>
      </c>
      <c r="B133" s="5" t="s">
        <v>157</v>
      </c>
      <c r="C133" s="5" t="s">
        <v>850</v>
      </c>
      <c r="D133" t="s">
        <v>53</v>
      </c>
      <c r="E133" s="24" t="s">
        <v>851</v>
      </c>
      <c r="F133" s="25" t="s">
        <v>132</v>
      </c>
      <c r="G133" s="26">
        <v>9.8000000000000007</v>
      </c>
      <c r="H133" s="25">
        <v>0</v>
      </c>
      <c r="I133" s="25">
        <f>ROUND(G133*H133,6)</f>
        <v>0</v>
      </c>
      <c r="L133" s="27">
        <v>0</v>
      </c>
      <c r="M133" s="22">
        <f>ROUND(ROUND(L133,2)*ROUND(G133,3),2)</f>
        <v>0</v>
      </c>
      <c r="N133" s="25" t="s">
        <v>170</v>
      </c>
      <c r="O133">
        <f>(M133*21)/100</f>
        <v>0</v>
      </c>
      <c r="P133" t="s">
        <v>27</v>
      </c>
    </row>
    <row r="134" spans="1:16" ht="12.75" customHeight="1" x14ac:dyDescent="0.2">
      <c r="A134" s="28" t="s">
        <v>57</v>
      </c>
      <c r="E134" s="29" t="s">
        <v>53</v>
      </c>
    </row>
    <row r="135" spans="1:16" ht="12.75" customHeight="1" x14ac:dyDescent="0.2">
      <c r="A135" s="28" t="s">
        <v>59</v>
      </c>
      <c r="E135" s="30" t="s">
        <v>1143</v>
      </c>
    </row>
    <row r="136" spans="1:16" ht="38.25" customHeight="1" x14ac:dyDescent="0.2">
      <c r="E136" s="29" t="s">
        <v>853</v>
      </c>
    </row>
    <row r="137" spans="1:16" ht="12.75" customHeight="1" x14ac:dyDescent="0.2">
      <c r="A137" t="s">
        <v>48</v>
      </c>
      <c r="C137" s="6" t="s">
        <v>968</v>
      </c>
      <c r="E137" s="23" t="s">
        <v>969</v>
      </c>
      <c r="J137" s="22">
        <f>0</f>
        <v>0</v>
      </c>
      <c r="K137" s="22">
        <f>0</f>
        <v>0</v>
      </c>
      <c r="L137" s="22">
        <f>0+L138+L142</f>
        <v>0</v>
      </c>
      <c r="M137" s="22">
        <f>0+M138+M142</f>
        <v>0</v>
      </c>
    </row>
    <row r="138" spans="1:16" ht="12.75" customHeight="1" x14ac:dyDescent="0.2">
      <c r="A138" t="s">
        <v>51</v>
      </c>
      <c r="B138" s="5" t="s">
        <v>342</v>
      </c>
      <c r="C138" s="5" t="s">
        <v>970</v>
      </c>
      <c r="D138" t="s">
        <v>53</v>
      </c>
      <c r="E138" s="24" t="s">
        <v>971</v>
      </c>
      <c r="F138" s="25" t="s">
        <v>972</v>
      </c>
      <c r="G138" s="26">
        <v>5791</v>
      </c>
      <c r="H138" s="25">
        <v>0</v>
      </c>
      <c r="I138" s="25">
        <f>ROUND(G138*H138,6)</f>
        <v>0</v>
      </c>
      <c r="L138" s="27">
        <v>0</v>
      </c>
      <c r="M138" s="22">
        <f>ROUND(ROUND(L138,2)*ROUND(G138,3),2)</f>
        <v>0</v>
      </c>
      <c r="N138" s="25" t="s">
        <v>170</v>
      </c>
      <c r="O138">
        <f>(M138*21)/100</f>
        <v>0</v>
      </c>
      <c r="P138" t="s">
        <v>27</v>
      </c>
    </row>
    <row r="139" spans="1:16" ht="12.75" customHeight="1" x14ac:dyDescent="0.2">
      <c r="A139" s="28" t="s">
        <v>57</v>
      </c>
      <c r="E139" s="29" t="s">
        <v>53</v>
      </c>
    </row>
    <row r="140" spans="1:16" ht="12.75" customHeight="1" x14ac:dyDescent="0.2">
      <c r="A140" s="28" t="s">
        <v>59</v>
      </c>
      <c r="E140" s="30" t="s">
        <v>1144</v>
      </c>
    </row>
    <row r="141" spans="1:16" ht="216.75" customHeight="1" x14ac:dyDescent="0.2">
      <c r="E141" s="29" t="s">
        <v>974</v>
      </c>
    </row>
    <row r="142" spans="1:16" ht="12.75" customHeight="1" x14ac:dyDescent="0.2">
      <c r="A142" t="s">
        <v>51</v>
      </c>
      <c r="B142" s="5" t="s">
        <v>345</v>
      </c>
      <c r="C142" s="5" t="s">
        <v>975</v>
      </c>
      <c r="D142" t="s">
        <v>53</v>
      </c>
      <c r="E142" s="24" t="s">
        <v>976</v>
      </c>
      <c r="F142" s="25" t="s">
        <v>132</v>
      </c>
      <c r="G142" s="26">
        <v>35</v>
      </c>
      <c r="H142" s="25">
        <v>0</v>
      </c>
      <c r="I142" s="25">
        <f>ROUND(G142*H142,6)</f>
        <v>0</v>
      </c>
      <c r="L142" s="27">
        <v>0</v>
      </c>
      <c r="M142" s="22">
        <f>ROUND(ROUND(L142,2)*ROUND(G142,3),2)</f>
        <v>0</v>
      </c>
      <c r="N142" s="25" t="s">
        <v>170</v>
      </c>
      <c r="O142">
        <f>(M142*21)/100</f>
        <v>0</v>
      </c>
      <c r="P142" t="s">
        <v>27</v>
      </c>
    </row>
    <row r="143" spans="1:16" ht="12.75" customHeight="1" x14ac:dyDescent="0.2">
      <c r="A143" s="28" t="s">
        <v>57</v>
      </c>
      <c r="E143" s="29" t="s">
        <v>53</v>
      </c>
    </row>
    <row r="144" spans="1:16" ht="12.75" customHeight="1" x14ac:dyDescent="0.2">
      <c r="A144" s="28" t="s">
        <v>59</v>
      </c>
      <c r="E144" s="30" t="s">
        <v>1145</v>
      </c>
    </row>
    <row r="145" spans="1:16" ht="114.75" customHeight="1" x14ac:dyDescent="0.2">
      <c r="E145" s="29" t="s">
        <v>978</v>
      </c>
    </row>
    <row r="146" spans="1:16" ht="12.75" customHeight="1" x14ac:dyDescent="0.2">
      <c r="A146" t="s">
        <v>48</v>
      </c>
      <c r="C146" s="6" t="s">
        <v>81</v>
      </c>
      <c r="E146" s="23" t="s">
        <v>707</v>
      </c>
      <c r="J146" s="22">
        <f>0</f>
        <v>0</v>
      </c>
      <c r="K146" s="22">
        <f>0</f>
        <v>0</v>
      </c>
      <c r="L146" s="22">
        <f>0+L147+L151+L155+L159+L163+L167</f>
        <v>0</v>
      </c>
      <c r="M146" s="22">
        <f>0+M147+M151+M155+M159+M163+M167</f>
        <v>0</v>
      </c>
    </row>
    <row r="147" spans="1:16" ht="12.75" customHeight="1" x14ac:dyDescent="0.2">
      <c r="A147" t="s">
        <v>51</v>
      </c>
      <c r="B147" s="5" t="s">
        <v>348</v>
      </c>
      <c r="C147" s="5" t="s">
        <v>712</v>
      </c>
      <c r="D147" t="s">
        <v>53</v>
      </c>
      <c r="E147" s="24" t="s">
        <v>713</v>
      </c>
      <c r="F147" s="25" t="s">
        <v>128</v>
      </c>
      <c r="G147" s="26">
        <v>13.76</v>
      </c>
      <c r="H147" s="25">
        <v>0</v>
      </c>
      <c r="I147" s="25">
        <f>ROUND(G147*H147,6)</f>
        <v>0</v>
      </c>
      <c r="L147" s="27">
        <v>0</v>
      </c>
      <c r="M147" s="22">
        <f>ROUND(ROUND(L147,2)*ROUND(G147,3),2)</f>
        <v>0</v>
      </c>
      <c r="N147" s="25" t="s">
        <v>170</v>
      </c>
      <c r="O147">
        <f>(M147*21)/100</f>
        <v>0</v>
      </c>
      <c r="P147" t="s">
        <v>27</v>
      </c>
    </row>
    <row r="148" spans="1:16" ht="12.75" customHeight="1" x14ac:dyDescent="0.2">
      <c r="A148" s="28" t="s">
        <v>57</v>
      </c>
      <c r="E148" s="29" t="s">
        <v>53</v>
      </c>
    </row>
    <row r="149" spans="1:16" ht="12.75" customHeight="1" x14ac:dyDescent="0.2">
      <c r="A149" s="28" t="s">
        <v>59</v>
      </c>
      <c r="E149" s="30" t="s">
        <v>1146</v>
      </c>
    </row>
    <row r="150" spans="1:16" ht="216.75" customHeight="1" x14ac:dyDescent="0.2">
      <c r="E150" s="29" t="s">
        <v>715</v>
      </c>
    </row>
    <row r="151" spans="1:16" ht="12.75" customHeight="1" x14ac:dyDescent="0.2">
      <c r="A151" t="s">
        <v>51</v>
      </c>
      <c r="B151" s="5" t="s">
        <v>351</v>
      </c>
      <c r="C151" s="5" t="s">
        <v>716</v>
      </c>
      <c r="D151" t="s">
        <v>53</v>
      </c>
      <c r="E151" s="24" t="s">
        <v>717</v>
      </c>
      <c r="F151" s="25" t="s">
        <v>128</v>
      </c>
      <c r="G151" s="26">
        <v>0.82499999999999996</v>
      </c>
      <c r="H151" s="25">
        <v>0</v>
      </c>
      <c r="I151" s="25">
        <f>ROUND(G151*H151,6)</f>
        <v>0</v>
      </c>
      <c r="L151" s="27">
        <v>0</v>
      </c>
      <c r="M151" s="22">
        <f>ROUND(ROUND(L151,2)*ROUND(G151,3),2)</f>
        <v>0</v>
      </c>
      <c r="N151" s="25" t="s">
        <v>170</v>
      </c>
      <c r="O151">
        <f>(M151*21)/100</f>
        <v>0</v>
      </c>
      <c r="P151" t="s">
        <v>27</v>
      </c>
    </row>
    <row r="152" spans="1:16" ht="12.75" customHeight="1" x14ac:dyDescent="0.2">
      <c r="A152" s="28" t="s">
        <v>57</v>
      </c>
      <c r="E152" s="29" t="s">
        <v>53</v>
      </c>
    </row>
    <row r="153" spans="1:16" ht="12.75" customHeight="1" x14ac:dyDescent="0.2">
      <c r="A153" s="28" t="s">
        <v>59</v>
      </c>
      <c r="E153" s="30" t="s">
        <v>1147</v>
      </c>
    </row>
    <row r="154" spans="1:16" ht="216.75" customHeight="1" x14ac:dyDescent="0.2">
      <c r="E154" s="29" t="s">
        <v>715</v>
      </c>
    </row>
    <row r="155" spans="1:16" ht="12.75" customHeight="1" x14ac:dyDescent="0.2">
      <c r="A155" t="s">
        <v>51</v>
      </c>
      <c r="B155" s="5" t="s">
        <v>354</v>
      </c>
      <c r="C155" s="5" t="s">
        <v>982</v>
      </c>
      <c r="D155" t="s">
        <v>53</v>
      </c>
      <c r="E155" s="24" t="s">
        <v>983</v>
      </c>
      <c r="F155" s="25" t="s">
        <v>132</v>
      </c>
      <c r="G155" s="26">
        <v>3.3</v>
      </c>
      <c r="H155" s="25">
        <v>0</v>
      </c>
      <c r="I155" s="25">
        <f>ROUND(G155*H155,6)</f>
        <v>0</v>
      </c>
      <c r="L155" s="27">
        <v>0</v>
      </c>
      <c r="M155" s="22">
        <f>ROUND(ROUND(L155,2)*ROUND(G155,3),2)</f>
        <v>0</v>
      </c>
      <c r="N155" s="25" t="s">
        <v>170</v>
      </c>
      <c r="O155">
        <f>(M155*21)/100</f>
        <v>0</v>
      </c>
      <c r="P155" t="s">
        <v>27</v>
      </c>
    </row>
    <row r="156" spans="1:16" ht="12.75" customHeight="1" x14ac:dyDescent="0.2">
      <c r="A156" s="28" t="s">
        <v>57</v>
      </c>
      <c r="E156" s="29" t="s">
        <v>53</v>
      </c>
    </row>
    <row r="157" spans="1:16" ht="12.75" customHeight="1" x14ac:dyDescent="0.2">
      <c r="A157" s="28" t="s">
        <v>59</v>
      </c>
      <c r="E157" s="30" t="s">
        <v>1148</v>
      </c>
    </row>
    <row r="158" spans="1:16" ht="165.75" customHeight="1" x14ac:dyDescent="0.2">
      <c r="E158" s="29" t="s">
        <v>747</v>
      </c>
    </row>
    <row r="159" spans="1:16" ht="12.75" customHeight="1" x14ac:dyDescent="0.2">
      <c r="A159" t="s">
        <v>51</v>
      </c>
      <c r="B159" s="5" t="s">
        <v>357</v>
      </c>
      <c r="C159" s="5" t="s">
        <v>990</v>
      </c>
      <c r="D159" t="s">
        <v>53</v>
      </c>
      <c r="E159" s="24" t="s">
        <v>991</v>
      </c>
      <c r="F159" s="25" t="s">
        <v>132</v>
      </c>
      <c r="G159" s="26">
        <v>3</v>
      </c>
      <c r="H159" s="25">
        <v>0</v>
      </c>
      <c r="I159" s="25">
        <f>ROUND(G159*H159,6)</f>
        <v>0</v>
      </c>
      <c r="L159" s="27">
        <v>0</v>
      </c>
      <c r="M159" s="22">
        <f>ROUND(ROUND(L159,2)*ROUND(G159,3),2)</f>
        <v>0</v>
      </c>
      <c r="N159" s="25" t="s">
        <v>170</v>
      </c>
      <c r="O159">
        <f>(M159*21)/100</f>
        <v>0</v>
      </c>
      <c r="P159" t="s">
        <v>27</v>
      </c>
    </row>
    <row r="160" spans="1:16" ht="12.75" customHeight="1" x14ac:dyDescent="0.2">
      <c r="A160" s="28" t="s">
        <v>57</v>
      </c>
      <c r="E160" s="29" t="s">
        <v>53</v>
      </c>
    </row>
    <row r="161" spans="1:16" ht="12.75" customHeight="1" x14ac:dyDescent="0.2">
      <c r="A161" s="28" t="s">
        <v>59</v>
      </c>
      <c r="E161" s="30" t="s">
        <v>1149</v>
      </c>
    </row>
    <row r="162" spans="1:16" ht="63.75" customHeight="1" x14ac:dyDescent="0.2">
      <c r="E162" s="29" t="s">
        <v>993</v>
      </c>
    </row>
    <row r="163" spans="1:16" ht="12.75" customHeight="1" x14ac:dyDescent="0.2">
      <c r="A163" t="s">
        <v>51</v>
      </c>
      <c r="B163" s="5" t="s">
        <v>360</v>
      </c>
      <c r="C163" s="5" t="s">
        <v>1150</v>
      </c>
      <c r="D163" t="s">
        <v>53</v>
      </c>
      <c r="E163" s="24" t="s">
        <v>1151</v>
      </c>
      <c r="F163" s="25" t="s">
        <v>148</v>
      </c>
      <c r="G163" s="26">
        <v>1</v>
      </c>
      <c r="H163" s="25">
        <v>0</v>
      </c>
      <c r="I163" s="25">
        <f>ROUND(G163*H163,6)</f>
        <v>0</v>
      </c>
      <c r="L163" s="27">
        <v>0</v>
      </c>
      <c r="M163" s="22">
        <f>ROUND(ROUND(L163,2)*ROUND(G163,3),2)</f>
        <v>0</v>
      </c>
      <c r="N163" s="25" t="s">
        <v>170</v>
      </c>
      <c r="O163">
        <f>(M163*21)/100</f>
        <v>0</v>
      </c>
      <c r="P163" t="s">
        <v>27</v>
      </c>
    </row>
    <row r="164" spans="1:16" ht="12.75" customHeight="1" x14ac:dyDescent="0.2">
      <c r="A164" s="28" t="s">
        <v>57</v>
      </c>
      <c r="E164" s="29" t="s">
        <v>53</v>
      </c>
    </row>
    <row r="165" spans="1:16" ht="12.75" customHeight="1" x14ac:dyDescent="0.2">
      <c r="A165" s="28" t="s">
        <v>59</v>
      </c>
      <c r="E165" s="30" t="s">
        <v>1152</v>
      </c>
    </row>
    <row r="166" spans="1:16" ht="76.5" customHeight="1" x14ac:dyDescent="0.2">
      <c r="E166" s="29" t="s">
        <v>1153</v>
      </c>
    </row>
    <row r="167" spans="1:16" ht="12.75" customHeight="1" x14ac:dyDescent="0.2">
      <c r="A167" t="s">
        <v>51</v>
      </c>
      <c r="B167" s="5" t="s">
        <v>363</v>
      </c>
      <c r="C167" s="5" t="s">
        <v>758</v>
      </c>
      <c r="D167" t="s">
        <v>53</v>
      </c>
      <c r="E167" s="24" t="s">
        <v>759</v>
      </c>
      <c r="F167" s="25" t="s">
        <v>132</v>
      </c>
      <c r="G167" s="26">
        <v>172</v>
      </c>
      <c r="H167" s="25">
        <v>0</v>
      </c>
      <c r="I167" s="25">
        <f>ROUND(G167*H167,6)</f>
        <v>0</v>
      </c>
      <c r="L167" s="27">
        <v>0</v>
      </c>
      <c r="M167" s="22">
        <f>ROUND(ROUND(L167,2)*ROUND(G167,3),2)</f>
        <v>0</v>
      </c>
      <c r="N167" s="25" t="s">
        <v>170</v>
      </c>
      <c r="O167">
        <f>(M167*21)/100</f>
        <v>0</v>
      </c>
      <c r="P167" t="s">
        <v>27</v>
      </c>
    </row>
    <row r="168" spans="1:16" ht="12.75" customHeight="1" x14ac:dyDescent="0.2">
      <c r="A168" s="28" t="s">
        <v>57</v>
      </c>
      <c r="E168" s="29" t="s">
        <v>53</v>
      </c>
    </row>
    <row r="169" spans="1:16" ht="12.75" customHeight="1" x14ac:dyDescent="0.2">
      <c r="A169" s="28" t="s">
        <v>59</v>
      </c>
      <c r="E169" s="30" t="s">
        <v>1154</v>
      </c>
    </row>
    <row r="170" spans="1:16" ht="89.25" customHeight="1" x14ac:dyDescent="0.2">
      <c r="E170" s="29" t="s">
        <v>761</v>
      </c>
    </row>
    <row r="171" spans="1:16" ht="12.75" customHeight="1" x14ac:dyDescent="0.2">
      <c r="A171" t="s">
        <v>48</v>
      </c>
      <c r="C171" s="6" t="s">
        <v>84</v>
      </c>
      <c r="E171" s="23" t="s">
        <v>529</v>
      </c>
      <c r="J171" s="22">
        <f>0</f>
        <v>0</v>
      </c>
      <c r="K171" s="22">
        <f>0</f>
        <v>0</v>
      </c>
      <c r="L171" s="22">
        <f>0+L172+L176+L180+L184+L188+L192+L196+L200</f>
        <v>0</v>
      </c>
      <c r="M171" s="22">
        <f>0+M172+M176+M180+M184+M188+M192+M196+M200</f>
        <v>0</v>
      </c>
    </row>
    <row r="172" spans="1:16" ht="12.75" customHeight="1" x14ac:dyDescent="0.2">
      <c r="A172" t="s">
        <v>51</v>
      </c>
      <c r="B172" s="5" t="s">
        <v>367</v>
      </c>
      <c r="C172" s="5" t="s">
        <v>708</v>
      </c>
      <c r="D172" t="s">
        <v>53</v>
      </c>
      <c r="E172" s="24" t="s">
        <v>709</v>
      </c>
      <c r="F172" s="25" t="s">
        <v>128</v>
      </c>
      <c r="G172" s="26">
        <v>82.5</v>
      </c>
      <c r="H172" s="25">
        <v>0</v>
      </c>
      <c r="I172" s="25">
        <f>ROUND(G172*H172,6)</f>
        <v>0</v>
      </c>
      <c r="L172" s="27">
        <v>0</v>
      </c>
      <c r="M172" s="22">
        <f>ROUND(ROUND(L172,2)*ROUND(G172,3),2)</f>
        <v>0</v>
      </c>
      <c r="N172" s="25" t="s">
        <v>170</v>
      </c>
      <c r="O172">
        <f>(M172*21)/100</f>
        <v>0</v>
      </c>
      <c r="P172" t="s">
        <v>27</v>
      </c>
    </row>
    <row r="173" spans="1:16" ht="12.75" customHeight="1" x14ac:dyDescent="0.2">
      <c r="A173" s="28" t="s">
        <v>57</v>
      </c>
      <c r="E173" s="29" t="s">
        <v>53</v>
      </c>
    </row>
    <row r="174" spans="1:16" ht="12.75" customHeight="1" x14ac:dyDescent="0.2">
      <c r="A174" s="28" t="s">
        <v>59</v>
      </c>
      <c r="E174" s="30" t="s">
        <v>1155</v>
      </c>
    </row>
    <row r="175" spans="1:16" ht="25.5" customHeight="1" x14ac:dyDescent="0.2">
      <c r="E175" s="29" t="s">
        <v>711</v>
      </c>
    </row>
    <row r="176" spans="1:16" ht="12.75" customHeight="1" x14ac:dyDescent="0.2">
      <c r="A176" t="s">
        <v>51</v>
      </c>
      <c r="B176" s="5" t="s">
        <v>370</v>
      </c>
      <c r="C176" s="5" t="s">
        <v>712</v>
      </c>
      <c r="D176" t="s">
        <v>53</v>
      </c>
      <c r="E176" s="24" t="s">
        <v>713</v>
      </c>
      <c r="F176" s="25" t="s">
        <v>128</v>
      </c>
      <c r="G176" s="26">
        <v>38.200000000000003</v>
      </c>
      <c r="H176" s="25">
        <v>0</v>
      </c>
      <c r="I176" s="25">
        <f>ROUND(G176*H176,6)</f>
        <v>0</v>
      </c>
      <c r="L176" s="27">
        <v>0</v>
      </c>
      <c r="M176" s="22">
        <f>ROUND(ROUND(L176,2)*ROUND(G176,3),2)</f>
        <v>0</v>
      </c>
      <c r="N176" s="25" t="s">
        <v>170</v>
      </c>
      <c r="O176">
        <f>(M176*21)/100</f>
        <v>0</v>
      </c>
      <c r="P176" t="s">
        <v>27</v>
      </c>
    </row>
    <row r="177" spans="1:16" ht="12.75" customHeight="1" x14ac:dyDescent="0.2">
      <c r="A177" s="28" t="s">
        <v>57</v>
      </c>
      <c r="E177" s="29" t="s">
        <v>53</v>
      </c>
    </row>
    <row r="178" spans="1:16" ht="12.75" customHeight="1" x14ac:dyDescent="0.2">
      <c r="A178" s="28" t="s">
        <v>59</v>
      </c>
      <c r="E178" s="30" t="s">
        <v>1156</v>
      </c>
    </row>
    <row r="179" spans="1:16" ht="216.75" customHeight="1" x14ac:dyDescent="0.2">
      <c r="E179" s="29" t="s">
        <v>715</v>
      </c>
    </row>
    <row r="180" spans="1:16" ht="12.75" customHeight="1" x14ac:dyDescent="0.2">
      <c r="A180" t="s">
        <v>51</v>
      </c>
      <c r="B180" s="5" t="s">
        <v>374</v>
      </c>
      <c r="C180" s="5" t="s">
        <v>656</v>
      </c>
      <c r="D180" t="s">
        <v>53</v>
      </c>
      <c r="E180" s="24" t="s">
        <v>657</v>
      </c>
      <c r="F180" s="25" t="s">
        <v>128</v>
      </c>
      <c r="G180" s="26">
        <v>50.4</v>
      </c>
      <c r="H180" s="25">
        <v>0</v>
      </c>
      <c r="I180" s="25">
        <f>ROUND(G180*H180,6)</f>
        <v>0</v>
      </c>
      <c r="L180" s="27">
        <v>0</v>
      </c>
      <c r="M180" s="22">
        <f>ROUND(ROUND(L180,2)*ROUND(G180,3),2)</f>
        <v>0</v>
      </c>
      <c r="N180" s="25" t="s">
        <v>170</v>
      </c>
      <c r="O180">
        <f>(M180*21)/100</f>
        <v>0</v>
      </c>
      <c r="P180" t="s">
        <v>27</v>
      </c>
    </row>
    <row r="181" spans="1:16" ht="12.75" customHeight="1" x14ac:dyDescent="0.2">
      <c r="A181" s="28" t="s">
        <v>57</v>
      </c>
      <c r="E181" s="29" t="s">
        <v>53</v>
      </c>
    </row>
    <row r="182" spans="1:16" ht="12.75" customHeight="1" x14ac:dyDescent="0.2">
      <c r="A182" s="28" t="s">
        <v>59</v>
      </c>
      <c r="E182" s="30" t="s">
        <v>1157</v>
      </c>
    </row>
    <row r="183" spans="1:16" ht="242.25" customHeight="1" x14ac:dyDescent="0.2">
      <c r="E183" s="29" t="s">
        <v>659</v>
      </c>
    </row>
    <row r="184" spans="1:16" ht="12.75" customHeight="1" x14ac:dyDescent="0.2">
      <c r="A184" t="s">
        <v>51</v>
      </c>
      <c r="B184" s="5" t="s">
        <v>377</v>
      </c>
      <c r="C184" s="5" t="s">
        <v>1158</v>
      </c>
      <c r="D184" t="s">
        <v>53</v>
      </c>
      <c r="E184" s="24" t="s">
        <v>1159</v>
      </c>
      <c r="F184" s="25" t="s">
        <v>128</v>
      </c>
      <c r="G184" s="26">
        <v>82.5</v>
      </c>
      <c r="H184" s="25">
        <v>0</v>
      </c>
      <c r="I184" s="25">
        <f>ROUND(G184*H184,6)</f>
        <v>0</v>
      </c>
      <c r="L184" s="27">
        <v>0</v>
      </c>
      <c r="M184" s="22">
        <f>ROUND(ROUND(L184,2)*ROUND(G184,3),2)</f>
        <v>0</v>
      </c>
      <c r="N184" s="25" t="s">
        <v>170</v>
      </c>
      <c r="O184">
        <f>(M184*21)/100</f>
        <v>0</v>
      </c>
      <c r="P184" t="s">
        <v>27</v>
      </c>
    </row>
    <row r="185" spans="1:16" ht="12.75" customHeight="1" x14ac:dyDescent="0.2">
      <c r="A185" s="28" t="s">
        <v>57</v>
      </c>
      <c r="E185" s="29" t="s">
        <v>53</v>
      </c>
    </row>
    <row r="186" spans="1:16" ht="12.75" customHeight="1" x14ac:dyDescent="0.2">
      <c r="A186" s="28" t="s">
        <v>59</v>
      </c>
      <c r="E186" s="30" t="s">
        <v>1160</v>
      </c>
    </row>
    <row r="187" spans="1:16" ht="242.25" customHeight="1" x14ac:dyDescent="0.2">
      <c r="E187" s="29" t="s">
        <v>1161</v>
      </c>
    </row>
    <row r="188" spans="1:16" ht="12.75" customHeight="1" x14ac:dyDescent="0.2">
      <c r="A188" t="s">
        <v>51</v>
      </c>
      <c r="B188" s="5" t="s">
        <v>380</v>
      </c>
      <c r="C188" s="5" t="s">
        <v>736</v>
      </c>
      <c r="D188" t="s">
        <v>53</v>
      </c>
      <c r="E188" s="24" t="s">
        <v>737</v>
      </c>
      <c r="F188" s="25" t="s">
        <v>148</v>
      </c>
      <c r="G188" s="26">
        <v>116.5</v>
      </c>
      <c r="H188" s="25">
        <v>0</v>
      </c>
      <c r="I188" s="25">
        <f>ROUND(G188*H188,6)</f>
        <v>0</v>
      </c>
      <c r="L188" s="27">
        <v>0</v>
      </c>
      <c r="M188" s="22">
        <f>ROUND(ROUND(L188,2)*ROUND(G188,3),2)</f>
        <v>0</v>
      </c>
      <c r="N188" s="25" t="s">
        <v>170</v>
      </c>
      <c r="O188">
        <f>(M188*21)/100</f>
        <v>0</v>
      </c>
      <c r="P188" t="s">
        <v>27</v>
      </c>
    </row>
    <row r="189" spans="1:16" ht="12.75" customHeight="1" x14ac:dyDescent="0.2">
      <c r="A189" s="28" t="s">
        <v>57</v>
      </c>
      <c r="E189" s="29" t="s">
        <v>53</v>
      </c>
    </row>
    <row r="190" spans="1:16" ht="12.75" customHeight="1" x14ac:dyDescent="0.2">
      <c r="A190" s="28" t="s">
        <v>59</v>
      </c>
      <c r="E190" s="30" t="s">
        <v>1162</v>
      </c>
    </row>
    <row r="191" spans="1:16" ht="102" customHeight="1" x14ac:dyDescent="0.2">
      <c r="E191" s="29" t="s">
        <v>739</v>
      </c>
    </row>
    <row r="192" spans="1:16" ht="12.75" customHeight="1" x14ac:dyDescent="0.2">
      <c r="A192" t="s">
        <v>51</v>
      </c>
      <c r="B192" s="5" t="s">
        <v>383</v>
      </c>
      <c r="C192" s="5" t="s">
        <v>1163</v>
      </c>
      <c r="D192" t="s">
        <v>53</v>
      </c>
      <c r="E192" s="24" t="s">
        <v>1164</v>
      </c>
      <c r="F192" s="25" t="s">
        <v>128</v>
      </c>
      <c r="G192" s="26">
        <v>33</v>
      </c>
      <c r="H192" s="25">
        <v>0</v>
      </c>
      <c r="I192" s="25">
        <f>ROUND(G192*H192,6)</f>
        <v>0</v>
      </c>
      <c r="L192" s="27">
        <v>0</v>
      </c>
      <c r="M192" s="22">
        <f>ROUND(ROUND(L192,2)*ROUND(G192,3),2)</f>
        <v>0</v>
      </c>
      <c r="N192" s="25" t="s">
        <v>170</v>
      </c>
      <c r="O192">
        <f>(M192*21)/100</f>
        <v>0</v>
      </c>
      <c r="P192" t="s">
        <v>27</v>
      </c>
    </row>
    <row r="193" spans="1:16" ht="12.75" customHeight="1" x14ac:dyDescent="0.2">
      <c r="A193" s="28" t="s">
        <v>57</v>
      </c>
      <c r="E193" s="29" t="s">
        <v>53</v>
      </c>
    </row>
    <row r="194" spans="1:16" ht="12.75" customHeight="1" x14ac:dyDescent="0.2">
      <c r="A194" s="28" t="s">
        <v>59</v>
      </c>
      <c r="E194" s="30" t="s">
        <v>1165</v>
      </c>
    </row>
    <row r="195" spans="1:16" ht="25.5" customHeight="1" x14ac:dyDescent="0.2">
      <c r="E195" s="29" t="s">
        <v>711</v>
      </c>
    </row>
    <row r="196" spans="1:16" ht="12.75" customHeight="1" x14ac:dyDescent="0.2">
      <c r="A196" t="s">
        <v>51</v>
      </c>
      <c r="B196" s="5" t="s">
        <v>386</v>
      </c>
      <c r="C196" s="5" t="s">
        <v>1166</v>
      </c>
      <c r="D196" t="s">
        <v>53</v>
      </c>
      <c r="E196" s="24" t="s">
        <v>1167</v>
      </c>
      <c r="F196" s="25" t="s">
        <v>128</v>
      </c>
      <c r="G196" s="26">
        <v>46.75</v>
      </c>
      <c r="H196" s="25">
        <v>0</v>
      </c>
      <c r="I196" s="25">
        <f>ROUND(G196*H196,6)</f>
        <v>0</v>
      </c>
      <c r="L196" s="27">
        <v>0</v>
      </c>
      <c r="M196" s="22">
        <f>ROUND(ROUND(L196,2)*ROUND(G196,3),2)</f>
        <v>0</v>
      </c>
      <c r="N196" s="25" t="s">
        <v>170</v>
      </c>
      <c r="O196">
        <f>(M196*21)/100</f>
        <v>0</v>
      </c>
      <c r="P196" t="s">
        <v>27</v>
      </c>
    </row>
    <row r="197" spans="1:16" ht="12.75" customHeight="1" x14ac:dyDescent="0.2">
      <c r="A197" s="28" t="s">
        <v>57</v>
      </c>
      <c r="E197" s="29" t="s">
        <v>53</v>
      </c>
    </row>
    <row r="198" spans="1:16" ht="12.75" customHeight="1" x14ac:dyDescent="0.2">
      <c r="A198" s="28" t="s">
        <v>59</v>
      </c>
      <c r="E198" s="30" t="s">
        <v>1168</v>
      </c>
    </row>
    <row r="199" spans="1:16" ht="153" customHeight="1" x14ac:dyDescent="0.2">
      <c r="E199" s="29" t="s">
        <v>1169</v>
      </c>
    </row>
    <row r="200" spans="1:16" ht="12.75" customHeight="1" x14ac:dyDescent="0.2">
      <c r="A200" t="s">
        <v>51</v>
      </c>
      <c r="B200" s="5" t="s">
        <v>389</v>
      </c>
      <c r="C200" s="5" t="s">
        <v>1170</v>
      </c>
      <c r="D200" t="s">
        <v>53</v>
      </c>
      <c r="E200" s="24" t="s">
        <v>1171</v>
      </c>
      <c r="F200" s="25" t="s">
        <v>128</v>
      </c>
      <c r="G200" s="26">
        <v>71.25</v>
      </c>
      <c r="H200" s="25">
        <v>0</v>
      </c>
      <c r="I200" s="25">
        <f>ROUND(G200*H200,6)</f>
        <v>0</v>
      </c>
      <c r="L200" s="27">
        <v>0</v>
      </c>
      <c r="M200" s="22">
        <f>ROUND(ROUND(L200,2)*ROUND(G200,3),2)</f>
        <v>0</v>
      </c>
      <c r="N200" s="25" t="s">
        <v>170</v>
      </c>
      <c r="O200">
        <f>(M200*21)/100</f>
        <v>0</v>
      </c>
      <c r="P200" t="s">
        <v>27</v>
      </c>
    </row>
    <row r="201" spans="1:16" ht="12.75" customHeight="1" x14ac:dyDescent="0.2">
      <c r="A201" s="28" t="s">
        <v>57</v>
      </c>
      <c r="E201" s="29" t="s">
        <v>53</v>
      </c>
    </row>
    <row r="202" spans="1:16" ht="12.75" customHeight="1" x14ac:dyDescent="0.2">
      <c r="A202" s="28" t="s">
        <v>59</v>
      </c>
      <c r="E202" s="30" t="s">
        <v>1172</v>
      </c>
    </row>
    <row r="203" spans="1:16" ht="25.5" customHeight="1" x14ac:dyDescent="0.2">
      <c r="E203" s="29" t="s">
        <v>1173</v>
      </c>
    </row>
  </sheetData>
  <sheetProtection password="923D" sheet="1" objects="1" scenarios="1"/>
  <mergeCells count="17">
    <mergeCell ref="N5:N7"/>
    <mergeCell ref="F5:F7"/>
    <mergeCell ref="G5:G7"/>
    <mergeCell ref="H5:H7"/>
    <mergeCell ref="I5:I7"/>
    <mergeCell ref="J5:M5"/>
    <mergeCell ref="J6:K6"/>
    <mergeCell ref="L6:M6"/>
    <mergeCell ref="C1:C2"/>
    <mergeCell ref="E1:E2"/>
    <mergeCell ref="C3:D3"/>
    <mergeCell ref="C4:D4"/>
    <mergeCell ref="A5:A7"/>
    <mergeCell ref="B5:B7"/>
    <mergeCell ref="C5:C7"/>
    <mergeCell ref="D5:D7"/>
    <mergeCell ref="E5:E7"/>
  </mergeCells>
  <pageMargins left="0.75" right="0.75" top="1" bottom="1" header="0.5" footer="0.5"/>
  <pageSetup paperSize="9" orientation="landscape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14</vt:i4>
      </vt:variant>
    </vt:vector>
  </HeadingPairs>
  <TitlesOfParts>
    <vt:vector size="14" baseType="lpstr">
      <vt:lpstr>Rekapitulace</vt:lpstr>
      <vt:lpstr>PS 01</vt:lpstr>
      <vt:lpstr>PS 02</vt:lpstr>
      <vt:lpstr>PS 03</vt:lpstr>
      <vt:lpstr>SO 01</vt:lpstr>
      <vt:lpstr>SO 02</vt:lpstr>
      <vt:lpstr>SO 03</vt:lpstr>
      <vt:lpstr>SO 09</vt:lpstr>
      <vt:lpstr>SO 04</vt:lpstr>
      <vt:lpstr>SO 08</vt:lpstr>
      <vt:lpstr>SO 05</vt:lpstr>
      <vt:lpstr>SO 06</vt:lpstr>
      <vt:lpstr>SO 07</vt:lpstr>
      <vt:lpstr>SO 98-98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Klomfarová Jana, Ing.</dc:creator>
  <cp:keywords/>
  <dc:description/>
  <cp:lastModifiedBy>Uživatel systému Windows</cp:lastModifiedBy>
  <dcterms:created xsi:type="dcterms:W3CDTF">2020-01-09T10:33:48Z</dcterms:created>
  <dcterms:modified xsi:type="dcterms:W3CDTF">2020-01-09T10:33:49Z</dcterms:modified>
  <cp:category/>
  <cp:contentStatus/>
</cp:coreProperties>
</file>